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908" tabRatio="921" activeTab="4"/>
  </bookViews>
  <sheets>
    <sheet name="一般预算收入进度" sheetId="1" r:id="rId1"/>
    <sheet name="一般预算支出进度" sheetId="2" r:id="rId2"/>
    <sheet name="基金收入进度" sheetId="3" r:id="rId3"/>
    <sheet name="基金支出进度" sheetId="4" r:id="rId4"/>
    <sheet name="社会保险基金预算执行情况" sheetId="5" r:id="rId5"/>
    <sheet name="国有资本经营收入" sheetId="6" r:id="rId6"/>
    <sheet name="国有资金经营支出" sheetId="7" r:id="rId7"/>
    <sheet name="全省一般收入" sheetId="8" r:id="rId8"/>
    <sheet name="全省一般支出" sheetId="9" r:id="rId9"/>
    <sheet name="全省基金收入" sheetId="10" r:id="rId10"/>
    <sheet name="全省基金支出" sheetId="11" r:id="rId11"/>
  </sheets>
  <externalReferences>
    <externalReference r:id="rId14"/>
    <externalReference r:id="rId15"/>
  </externalReferences>
  <definedNames>
    <definedName name="_xlnm.Print_Area" localSheetId="2">'基金收入进度'!$A$1:$J$20</definedName>
    <definedName name="_xlnm.Print_Area" localSheetId="3">'基金支出进度'!$A$1:$L$28</definedName>
    <definedName name="_xlnm.Print_Area" localSheetId="7">'全省一般收入'!$A$1:$AC$36</definedName>
    <definedName name="_xlnm.Print_Area" localSheetId="8">'全省一般支出'!$A$1:$S$36</definedName>
    <definedName name="_xlnm.Print_Area" localSheetId="0">'一般预算收入进度'!$A$1:$N$37</definedName>
    <definedName name="_xlnm.Print_Area" localSheetId="1">'一般预算支出进度'!$A$1:$L$31</definedName>
    <definedName name="_xlnm.Print_Titles" hidden="1">#N/A</definedName>
    <definedName name="Z_3B54A232_5C9A_482C_92BD_E931B9F2820E_.wvu.Cols" localSheetId="1" hidden="1">'一般预算支出进度'!#REF!</definedName>
    <definedName name="Z_55BF8698_DF89_4F55_88A1_7B026E363EDC_.wvu.Cols" localSheetId="1" hidden="1">'一般预算支出进度'!#REF!</definedName>
    <definedName name="Z_667FA999_070E_4B22_8F15_66027A69016E_.wvu.PrintArea" localSheetId="1" hidden="1">'一般预算支出进度'!$A$2:$K$27</definedName>
    <definedName name="Z_86FCD6CF_5420_447E_A734_1B59BE41CF10_.wvu.Cols" localSheetId="1" hidden="1">'一般预算支出进度'!#REF!</definedName>
    <definedName name="Z_94C110D6_2E8D_4DE7_8F47_CD88F7210CD7_.wvu.PrintArea" localSheetId="2" hidden="1">'基金收入进度'!$A$2:$J$17</definedName>
    <definedName name="Z_94C110D6_2E8D_4DE7_8F47_CD88F7210CD7_.wvu.PrintArea" localSheetId="3" hidden="1">'基金支出进度'!$A$2:$L$25</definedName>
    <definedName name="Z_94C110D6_2E8D_4DE7_8F47_CD88F7210CD7_.wvu.PrintArea" localSheetId="0" hidden="1">'一般预算收入进度'!$A$2:$N$36</definedName>
    <definedName name="Z_94C110D6_2E8D_4DE7_8F47_CD88F7210CD7_.wvu.PrintArea" localSheetId="1" hidden="1">'一般预算支出进度'!$A$2:$L$30</definedName>
    <definedName name="Z_A9522D05_0289_410C_9083_F24A61B2147E_.wvu.Cols" localSheetId="0" hidden="1">'一般预算收入进度'!$E:$E,'一般预算收入进度'!$K:$K</definedName>
    <definedName name="Z_A9522D05_0289_410C_9083_F24A61B2147E_.wvu.PrintArea" localSheetId="2" hidden="1">'基金收入进度'!$A$2:$J$17</definedName>
    <definedName name="Z_A9522D05_0289_410C_9083_F24A61B2147E_.wvu.PrintArea" localSheetId="0" hidden="1">'一般预算收入进度'!$A$2:$N$36</definedName>
    <definedName name="Z_A9522D05_0289_410C_9083_F24A61B2147E_.wvu.PrintArea" localSheetId="1" hidden="1">'一般预算支出进度'!$A$2:$L$30</definedName>
    <definedName name="Z_BD19AE0F_78A9_4649_806C_581F2029179F_.wvu.Cols" localSheetId="1" hidden="1">'一般预算支出进度'!#REF!</definedName>
    <definedName name="Z_94C110D6_2E8D_4DE7_8F47_CD88F7210CD7_.wvu.PrintArea" localSheetId="5" hidden="1">'国有资本经营收入'!#REF!</definedName>
    <definedName name="Z_94C110D6_2E8D_4DE7_8F47_CD88F7210CD7_.wvu.PrintArea" localSheetId="6" hidden="1">'国有资金经营支出'!#REF!</definedName>
  </definedNames>
  <calcPr fullCalcOnLoad="1"/>
</workbook>
</file>

<file path=xl/sharedStrings.xml><?xml version="1.0" encoding="utf-8"?>
<sst xmlns="http://schemas.openxmlformats.org/spreadsheetml/2006/main" count="514" uniqueCount="236">
  <si>
    <t>附表1</t>
  </si>
  <si>
    <t>三亚市2023年上半年财政预算执行情况（一般公共预算收入）</t>
  </si>
  <si>
    <t>单位：万元</t>
  </si>
  <si>
    <t>年度</t>
  </si>
  <si>
    <t>年度预算数</t>
  </si>
  <si>
    <t>本月完成</t>
  </si>
  <si>
    <t>年度累计完成</t>
  </si>
  <si>
    <t>项       目</t>
  </si>
  <si>
    <t>2023年</t>
  </si>
  <si>
    <t>上年</t>
  </si>
  <si>
    <t>比上年同期</t>
  </si>
  <si>
    <t>本年</t>
  </si>
  <si>
    <t>占年度</t>
  </si>
  <si>
    <t>预算</t>
  </si>
  <si>
    <t>6月</t>
  </si>
  <si>
    <t>同期</t>
  </si>
  <si>
    <t>自然口径增减%</t>
  </si>
  <si>
    <t>新口径                  增减%</t>
  </si>
  <si>
    <t>累计</t>
  </si>
  <si>
    <t>预算%</t>
  </si>
  <si>
    <t>增减额</t>
  </si>
  <si>
    <t>一、一般公共预算收入</t>
  </si>
  <si>
    <t>（1）税收收入小计</t>
  </si>
  <si>
    <t xml:space="preserve">   增值税(35%)</t>
  </si>
  <si>
    <t xml:space="preserve">     其中：留抵退税</t>
  </si>
  <si>
    <t xml:space="preserve">   企业所得税(28%)</t>
  </si>
  <si>
    <t xml:space="preserve">   个人所得税(28%)</t>
  </si>
  <si>
    <t xml:space="preserve">   资源税（70%）</t>
  </si>
  <si>
    <t xml:space="preserve">   城市维护建设税（100%）</t>
  </si>
  <si>
    <t xml:space="preserve">   房产税（100%）</t>
  </si>
  <si>
    <t xml:space="preserve">   印花税（100%）</t>
  </si>
  <si>
    <t xml:space="preserve">   城镇土地使用税（100%）</t>
  </si>
  <si>
    <t xml:space="preserve">   土地增值税（70%）</t>
  </si>
  <si>
    <t xml:space="preserve">   车船税（100%）</t>
  </si>
  <si>
    <t xml:space="preserve">   耕地占用税（100%）</t>
  </si>
  <si>
    <t xml:space="preserve">   契税（100%）</t>
  </si>
  <si>
    <t xml:space="preserve">   环境保护税（100%）</t>
  </si>
  <si>
    <t xml:space="preserve">   其他税收收入</t>
  </si>
  <si>
    <t>（2）非税收入小计</t>
  </si>
  <si>
    <t xml:space="preserve">   专项收入</t>
  </si>
  <si>
    <t xml:space="preserve">   行政性收费收入</t>
  </si>
  <si>
    <t xml:space="preserve">   罚没收入</t>
  </si>
  <si>
    <t xml:space="preserve">   国有资本经营收入</t>
  </si>
  <si>
    <t xml:space="preserve">   国有资源有偿使用</t>
  </si>
  <si>
    <t xml:space="preserve">   捐赠款收入</t>
  </si>
  <si>
    <t xml:space="preserve">   政府住房基金收入</t>
  </si>
  <si>
    <t xml:space="preserve">   其他收入</t>
  </si>
  <si>
    <t>二、上划中央四税</t>
  </si>
  <si>
    <t>-</t>
  </si>
  <si>
    <t>三、上划省十税</t>
  </si>
  <si>
    <t>财政部门组织的一般公共预算收入</t>
  </si>
  <si>
    <t>税务部门组织的一般公共预算收入</t>
  </si>
  <si>
    <t>注：“#DIV/0!”符号是该科目上年同期数为0，因分子为0，显示代码。</t>
  </si>
  <si>
    <t>附表2</t>
  </si>
  <si>
    <t>三亚市2023年上半年财政预算执行情况（一般公共预算支出）</t>
  </si>
  <si>
    <r>
      <t>项</t>
    </r>
    <r>
      <rPr>
        <b/>
        <sz val="16"/>
        <rFont val="Times New Roman"/>
        <family val="1"/>
      </rPr>
      <t xml:space="preserve">    </t>
    </r>
    <r>
      <rPr>
        <b/>
        <sz val="16"/>
        <rFont val="仿宋_GB2312"/>
        <family val="3"/>
      </rPr>
      <t>目</t>
    </r>
  </si>
  <si>
    <t>年初预算数</t>
  </si>
  <si>
    <t>比上年同期增减%</t>
  </si>
  <si>
    <t>占年初</t>
  </si>
  <si>
    <t>占年度预算数%</t>
  </si>
  <si>
    <t>增减%</t>
  </si>
  <si>
    <t>一般公共预算支出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</si>
  <si>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</si>
  <si>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</si>
  <si>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</si>
  <si>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</si>
  <si>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</si>
  <si>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</si>
  <si>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七、文化旅游体育与传媒</t>
  </si>
  <si>
    <t>八、社会保障和就业</t>
  </si>
  <si>
    <t>九、卫生健康</t>
  </si>
  <si>
    <t>十、节能环保</t>
  </si>
  <si>
    <t>十一、城乡社区</t>
  </si>
  <si>
    <t>十二、农林水</t>
  </si>
  <si>
    <t>十三、交通运输</t>
  </si>
  <si>
    <t>十四、资源勘探工业信息等</t>
  </si>
  <si>
    <t>十五、商业服务业等</t>
  </si>
  <si>
    <t>十六、金融</t>
  </si>
  <si>
    <t>十七、自然资源海洋气象等</t>
  </si>
  <si>
    <t>十八、住房保障</t>
  </si>
  <si>
    <t>十九、粮油物资储备</t>
  </si>
  <si>
    <t>二十、灾害防治及应急管理支出</t>
  </si>
  <si>
    <t>二十一、其他支出</t>
  </si>
  <si>
    <t>二十二、债务付息</t>
  </si>
  <si>
    <t>二十三、债务发行费用</t>
  </si>
  <si>
    <t>附表3</t>
  </si>
  <si>
    <t>三亚市2023年上半年财政预算执行情况（政府性基金预算收入）</t>
  </si>
  <si>
    <t>比上年同</t>
  </si>
  <si>
    <t>期增减%</t>
  </si>
  <si>
    <t>政府性基金预算收入</t>
  </si>
  <si>
    <t>一、土地使用权出让金收入</t>
  </si>
  <si>
    <t xml:space="preserve">   国有土地使用权出让金收入</t>
  </si>
  <si>
    <t xml:space="preserve">   国有土地收益基金收入</t>
  </si>
  <si>
    <t xml:space="preserve">   农业土地开发资金收入</t>
  </si>
  <si>
    <t>二、其他基金收入</t>
  </si>
  <si>
    <t xml:space="preserve">   港口建设费收入</t>
  </si>
  <si>
    <t xml:space="preserve">   彩票公益金收入</t>
  </si>
  <si>
    <t xml:space="preserve">   城市基础设施配套费收入</t>
  </si>
  <si>
    <t xml:space="preserve">   污水处理费收入</t>
  </si>
  <si>
    <t xml:space="preserve">   彩票发行机构和彩票销售机构的业务费用</t>
  </si>
  <si>
    <t xml:space="preserve">   其他基金收入</t>
  </si>
  <si>
    <t xml:space="preserve">  专项债务对应项目专项收入</t>
  </si>
  <si>
    <t>附表4</t>
  </si>
  <si>
    <t>三亚市2023年上半年财政预算执行情况（政府性基金预算支出）</t>
  </si>
  <si>
    <t>政府性基金预算支出</t>
  </si>
  <si>
    <t>一、国有土地使用权出让收入安排的支出</t>
  </si>
  <si>
    <t>二、国有土地收益基金安排的支出</t>
  </si>
  <si>
    <t>三、农业土地开发资金安排的支出</t>
  </si>
  <si>
    <t>四、城市基础设施配套费安排的支出</t>
  </si>
  <si>
    <t>五、污水处理费安排的支出</t>
  </si>
  <si>
    <t>六、土地储备专项债券收入安排的支出</t>
  </si>
  <si>
    <t>七、棚户区改造专项债券收入安排的支出</t>
  </si>
  <si>
    <t>八、城市基础设施配套费对应专项债务收入安排的支出</t>
  </si>
  <si>
    <t>九、污水处理费对应专项债务收入安排的支出</t>
  </si>
  <si>
    <t>十、国有土地使用权出让收入对应专项债务收入安排的支出</t>
  </si>
  <si>
    <t>十一、旅游发展基金支出</t>
  </si>
  <si>
    <t>十二、大中型水库库区基金安排的支出</t>
  </si>
  <si>
    <t>十三、海南省高等级公路车辆通行附加费安排的支出</t>
  </si>
  <si>
    <t>十四、大中型水库移民后期扶持基金支出</t>
  </si>
  <si>
    <t>十五、其他政府性基金及对应专项债务收入安排的支出</t>
  </si>
  <si>
    <t>十六、彩票发行销售机构业务费安排的支出</t>
  </si>
  <si>
    <t>十七、彩票公益金安排的支出</t>
  </si>
  <si>
    <t>十八、债务付息支出</t>
  </si>
  <si>
    <t>十九、债务发行费用支出</t>
  </si>
  <si>
    <t>二十、抗疫特别国债支出</t>
  </si>
  <si>
    <t>附表5</t>
  </si>
  <si>
    <t>三亚市2023年上半年财政预算执行情况（社会保险基金预算收支）</t>
  </si>
  <si>
    <t>项目</t>
  </si>
  <si>
    <t>收入数</t>
  </si>
  <si>
    <t>支出数</t>
  </si>
  <si>
    <t>上年同期数</t>
  </si>
  <si>
    <t>完成数</t>
  </si>
  <si>
    <t>占年初预算%</t>
  </si>
  <si>
    <t>合计</t>
  </si>
  <si>
    <t>城乡居民基本养老保险基金</t>
  </si>
  <si>
    <t>机关事业单位基本养老保险基金</t>
  </si>
  <si>
    <t>城镇职工基本医疗保险基金(含生育保险）</t>
  </si>
  <si>
    <t>城乡居民基本医疗保险基金</t>
  </si>
  <si>
    <t>工伤保险基金</t>
  </si>
  <si>
    <t>失业保险基金</t>
  </si>
  <si>
    <t>附表6</t>
  </si>
  <si>
    <t>三亚市2023年上半年国有资本经营预算收入进度表</t>
  </si>
  <si>
    <t>年度累计</t>
  </si>
  <si>
    <t>国有资本经营预算收入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</si>
  <si>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</si>
  <si>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</si>
  <si>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</si>
  <si>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</si>
  <si>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</si>
  <si>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附表7</t>
  </si>
  <si>
    <t>三亚市2023年上半年国有资本经营预算支出进度表</t>
  </si>
  <si>
    <t>表六</t>
  </si>
  <si>
    <t>国有资本经营预算支出</t>
  </si>
  <si>
    <t>一、社会保障和就业支出</t>
  </si>
  <si>
    <t>二、国有资本经营预算支出</t>
  </si>
  <si>
    <t>表8</t>
  </si>
  <si>
    <t>全省2023年上半年财政预算执行情况（一般公共预算收入）</t>
  </si>
  <si>
    <t>地 方 一般 公 共 预 算 收 入 完 成 情 况</t>
  </si>
  <si>
    <t>预算单位</t>
  </si>
  <si>
    <t>本月完成情况</t>
  </si>
  <si>
    <t>本期累计完成情况</t>
  </si>
  <si>
    <t>同口径收入增幅排名</t>
  </si>
  <si>
    <t>今年上月实际累计</t>
  </si>
  <si>
    <t>上年上月实际累计</t>
  </si>
  <si>
    <t>今年上月同月实际完成数（复制）</t>
  </si>
  <si>
    <t>今年上月同月同口径完成数（复制）</t>
  </si>
  <si>
    <t>同口径完成数</t>
  </si>
  <si>
    <t>上年同月</t>
  </si>
  <si>
    <t>新分税制上年同月完成数</t>
  </si>
  <si>
    <t>同口径上年同月</t>
  </si>
  <si>
    <t>比上月</t>
  </si>
  <si>
    <t>比上年同月</t>
  </si>
  <si>
    <t>占预算数%</t>
  </si>
  <si>
    <t>上年实际累计</t>
  </si>
  <si>
    <t>新分税制上年累计</t>
  </si>
  <si>
    <t>同口径上年同期</t>
  </si>
  <si>
    <t>金额</t>
  </si>
  <si>
    <t>比上年增减%</t>
  </si>
  <si>
    <t>同口径增减%</t>
  </si>
  <si>
    <t>同口径增减额</t>
  </si>
  <si>
    <r>
      <t>增减</t>
    </r>
    <r>
      <rPr>
        <sz val="9"/>
        <rFont val="Times New Roman"/>
        <family val="1"/>
      </rPr>
      <t>%</t>
    </r>
  </si>
  <si>
    <t>新同口径增减%</t>
  </si>
  <si>
    <t>全省合计</t>
  </si>
  <si>
    <t>省本级</t>
  </si>
  <si>
    <t>海口经济圈</t>
  </si>
  <si>
    <t>三亚经济圈</t>
  </si>
  <si>
    <t>滨海城市带</t>
  </si>
  <si>
    <t>中部生态保育区</t>
  </si>
  <si>
    <t>市县级</t>
  </si>
  <si>
    <t>海口</t>
  </si>
  <si>
    <t>三亚</t>
  </si>
  <si>
    <t>文昌</t>
  </si>
  <si>
    <t>琼海</t>
  </si>
  <si>
    <t>万宁</t>
  </si>
  <si>
    <t>陵水</t>
  </si>
  <si>
    <t>五指山</t>
  </si>
  <si>
    <t>定安</t>
  </si>
  <si>
    <t>屯昌</t>
  </si>
  <si>
    <t>琼中</t>
  </si>
  <si>
    <t>保亭</t>
  </si>
  <si>
    <t>白沙</t>
  </si>
  <si>
    <t>儋州（洋浦）</t>
  </si>
  <si>
    <t>东方</t>
  </si>
  <si>
    <t>澄迈</t>
  </si>
  <si>
    <t>临高</t>
  </si>
  <si>
    <t>乐东</t>
  </si>
  <si>
    <t>昌江</t>
  </si>
  <si>
    <t>三沙</t>
  </si>
  <si>
    <t>注：1.海口经济圈：海口、澄迈、文昌、定安、屯昌；三亚经济圈：三亚、陵水、乐东、保亭；滨海城市带：海口、文昌、琼海、万宁、陵水、三亚、乐东、东方、昌江、儋州、临高、澄迈；中部生态保育区：五指山、保亭、琼中、白沙。</t>
  </si>
  <si>
    <t xml:space="preserve">    2.2023年实施新一轮分税制，为更加如实体现省本级和市县收入增减变化，将去年旧分税制下的同期收入转化为新分税制收入，计算新分税制同口径增减%，简称“新同口径增减%”。</t>
  </si>
  <si>
    <t>表9</t>
  </si>
  <si>
    <t>全省2023年上半年财政预算执行情况（一般公共预算支出）</t>
  </si>
  <si>
    <t>地 方 一般 公 共 预 算 支 出 完 成 情 况</t>
  </si>
  <si>
    <t>今年上月累计</t>
  </si>
  <si>
    <t>上年上月累计</t>
  </si>
  <si>
    <t>年度预算</t>
  </si>
  <si>
    <t>支出进度排名</t>
  </si>
  <si>
    <t>支出增幅排名</t>
  </si>
  <si>
    <t>今年上月同月（复制）</t>
  </si>
  <si>
    <t>上年同期</t>
  </si>
  <si>
    <t>比上月增减%</t>
  </si>
  <si>
    <t>上年
同期</t>
  </si>
  <si>
    <t>注：海口经济圈：海口、澄迈、文昌、定安、屯昌；三亚经济圈：三亚、陵水、乐东、保亭；滨海城市带：海口、文昌、琼海、万宁、陵水、三亚、乐东、东方、昌江、儋州、临高、澄迈；中部生态保育区：五指山、保亭、琼中、白沙。</t>
  </si>
  <si>
    <t>表10</t>
  </si>
  <si>
    <t>全省2023年上半年财政预算执行情况（政府性基金预算收入）</t>
  </si>
  <si>
    <r>
      <t>政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府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性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基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金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收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入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完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成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情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况</t>
    </r>
  </si>
  <si>
    <t>收入进度排名</t>
  </si>
  <si>
    <t>收入增幅排名</t>
  </si>
  <si>
    <t>今年上</t>
  </si>
  <si>
    <t>上年上</t>
  </si>
  <si>
    <t>月累计</t>
  </si>
  <si>
    <t>月同月</t>
  </si>
  <si>
    <t>期</t>
  </si>
  <si>
    <t>表11</t>
  </si>
  <si>
    <t>全省2023年上半年财政预算执行情况（政府性基金预算支出）</t>
  </si>
  <si>
    <t>政 府 性 基 金 支 出 完 成 情 况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</si>
</sst>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#,##0.0_ "/>
    <numFmt numFmtId="179" formatCode="0.00_ "/>
    <numFmt numFmtId="180" formatCode="0_ "/>
    <numFmt numFmtId="181" formatCode="#,##0.00_ "/>
    <numFmt numFmtId="182" formatCode="0.000_ "/>
    <numFmt numFmtId="183" formatCode="0.0_ "/>
    <numFmt numFmtId="184" formatCode="0_);[Red]\(0\)"/>
    <numFmt numFmtId="185" formatCode="0.00_);[Red]\(0.00\)"/>
    <numFmt numFmtId="186" formatCode="0.0"/>
    <numFmt numFmtId="187" formatCode="0.0_);[Red]\(0.0\)"/>
    <numFmt numFmtId="188" formatCode="0.0%"/>
  </numFmts>
  <fonts count="96">
    <font>
      <sz val="12"/>
      <name val="宋体"/>
      <family val="0"/>
    </font>
    <font>
      <sz val="12"/>
      <color indexed="57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4"/>
      <color indexed="57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57"/>
      <name val="宋体"/>
      <family val="0"/>
    </font>
    <font>
      <sz val="10"/>
      <color indexed="57"/>
      <name val="宋体"/>
      <family val="0"/>
    </font>
    <font>
      <b/>
      <sz val="10"/>
      <name val="黑体"/>
      <family val="3"/>
    </font>
    <font>
      <sz val="11"/>
      <name val="Times New Roman"/>
      <family val="1"/>
    </font>
    <font>
      <b/>
      <sz val="9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8"/>
      <name val="宋体"/>
      <family val="0"/>
    </font>
    <font>
      <sz val="14"/>
      <name val="宋体"/>
      <family val="0"/>
    </font>
    <font>
      <sz val="11"/>
      <color indexed="57"/>
      <name val="Times New Roman"/>
      <family val="1"/>
    </font>
    <font>
      <sz val="11"/>
      <color indexed="8"/>
      <name val="Times New Roman"/>
      <family val="1"/>
    </font>
    <font>
      <sz val="11"/>
      <name val="仿宋_GB2312"/>
      <family val="3"/>
    </font>
    <font>
      <b/>
      <sz val="8"/>
      <name val="黑体"/>
      <family val="3"/>
    </font>
    <font>
      <b/>
      <u val="single"/>
      <sz val="12"/>
      <name val="宋体"/>
      <family val="0"/>
    </font>
    <font>
      <sz val="9"/>
      <color indexed="8"/>
      <name val="Times New Roman"/>
      <family val="1"/>
    </font>
    <font>
      <sz val="11"/>
      <color indexed="20"/>
      <name val="Times New Roman"/>
      <family val="1"/>
    </font>
    <font>
      <sz val="11"/>
      <color indexed="12"/>
      <name val="Times New Roman"/>
      <family val="1"/>
    </font>
    <font>
      <sz val="10"/>
      <color indexed="57"/>
      <name val="Times New Roman"/>
      <family val="1"/>
    </font>
    <font>
      <sz val="10"/>
      <color indexed="8"/>
      <name val="Times New Roman"/>
      <family val="1"/>
    </font>
    <font>
      <b/>
      <sz val="16"/>
      <name val="宋体"/>
      <family val="0"/>
    </font>
    <font>
      <b/>
      <sz val="14"/>
      <name val="宋体"/>
      <family val="0"/>
    </font>
    <font>
      <sz val="10"/>
      <name val="黑体"/>
      <family val="3"/>
    </font>
    <font>
      <b/>
      <sz val="20"/>
      <name val="黑体"/>
      <family val="3"/>
    </font>
    <font>
      <sz val="16"/>
      <name val="仿宋_GB2312"/>
      <family val="3"/>
    </font>
    <font>
      <sz val="14"/>
      <name val="仿宋_GB2312"/>
      <family val="3"/>
    </font>
    <font>
      <b/>
      <sz val="16"/>
      <name val="仿宋_GB2312"/>
      <family val="3"/>
    </font>
    <font>
      <b/>
      <sz val="14"/>
      <name val="仿宋_GB2312"/>
      <family val="3"/>
    </font>
    <font>
      <sz val="16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4"/>
      <color indexed="8"/>
      <name val="仿宋_GB2312"/>
      <family val="3"/>
    </font>
    <font>
      <b/>
      <sz val="12"/>
      <name val="宋体"/>
      <family val="0"/>
    </font>
    <font>
      <b/>
      <sz val="18"/>
      <name val="仿宋_GB2312"/>
      <family val="3"/>
    </font>
    <font>
      <b/>
      <sz val="19"/>
      <name val="仿宋_GB2312"/>
      <family val="3"/>
    </font>
    <font>
      <b/>
      <sz val="17"/>
      <name val="宋体"/>
      <family val="0"/>
    </font>
    <font>
      <sz val="17"/>
      <name val="宋体"/>
      <family val="0"/>
    </font>
    <font>
      <sz val="16"/>
      <color indexed="8"/>
      <name val="仿宋_GB2312"/>
      <family val="3"/>
    </font>
    <font>
      <sz val="17"/>
      <color indexed="8"/>
      <name val="宋体"/>
      <family val="0"/>
    </font>
    <font>
      <b/>
      <sz val="14"/>
      <color indexed="8"/>
      <name val="仿宋_GB2312"/>
      <family val="3"/>
    </font>
    <font>
      <sz val="15"/>
      <color indexed="8"/>
      <name val="仿宋_GB2312"/>
      <family val="3"/>
    </font>
    <font>
      <sz val="15"/>
      <name val="仿宋_GB2312"/>
      <family val="3"/>
    </font>
    <font>
      <b/>
      <sz val="16"/>
      <name val="Times New Roman"/>
      <family val="1"/>
    </font>
    <font>
      <sz val="17"/>
      <color indexed="63"/>
      <name val="宋体"/>
      <family val="0"/>
    </font>
    <font>
      <b/>
      <sz val="12"/>
      <name val="仿宋_GB2312"/>
      <family val="3"/>
    </font>
    <font>
      <b/>
      <sz val="22"/>
      <name val="黑体"/>
      <family val="3"/>
    </font>
    <font>
      <b/>
      <sz val="17"/>
      <name val="仿宋_GB2312"/>
      <family val="3"/>
    </font>
    <font>
      <sz val="17"/>
      <name val="仿宋_GB2312"/>
      <family val="3"/>
    </font>
    <font>
      <sz val="18"/>
      <name val="仿宋_GB2312"/>
      <family val="3"/>
    </font>
    <font>
      <sz val="19"/>
      <name val="宋体"/>
      <family val="0"/>
    </font>
    <font>
      <sz val="1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7030A0"/>
      <name val="Times New Roman"/>
      <family val="1"/>
    </font>
    <font>
      <sz val="11"/>
      <color rgb="FF3333CC"/>
      <name val="Times New Roman"/>
      <family val="1"/>
    </font>
    <font>
      <sz val="10"/>
      <color theme="1"/>
      <name val="Times New Roman"/>
      <family val="1"/>
    </font>
    <font>
      <b/>
      <sz val="16"/>
      <name val="Calibri"/>
      <family val="0"/>
    </font>
    <font>
      <sz val="16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4"/>
      <color theme="1"/>
      <name val="仿宋_GB2312"/>
      <family val="3"/>
    </font>
    <font>
      <b/>
      <sz val="17"/>
      <name val="Calibri"/>
      <family val="0"/>
    </font>
    <font>
      <sz val="17"/>
      <name val="Calibri"/>
      <family val="0"/>
    </font>
    <font>
      <sz val="16"/>
      <color theme="1"/>
      <name val="仿宋_GB2312"/>
      <family val="3"/>
    </font>
    <font>
      <sz val="17"/>
      <color theme="1"/>
      <name val="Calibri"/>
      <family val="0"/>
    </font>
    <font>
      <b/>
      <sz val="14"/>
      <color theme="1"/>
      <name val="仿宋_GB2312"/>
      <family val="3"/>
    </font>
    <font>
      <sz val="17"/>
      <color indexed="63"/>
      <name val="Calibri"/>
      <family val="0"/>
    </font>
    <font>
      <sz val="19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6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59" fillId="5" borderId="0" applyNumberFormat="0" applyBorder="0" applyAlignment="0" applyProtection="0"/>
    <xf numFmtId="43" fontId="0" fillId="0" borderId="0" applyFont="0" applyFill="0" applyBorder="0" applyAlignment="0" applyProtection="0"/>
    <xf numFmtId="0" fontId="61" fillId="4" borderId="0" applyNumberFormat="0" applyBorder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1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0" borderId="3" applyNumberFormat="0" applyFill="0" applyAlignment="0" applyProtection="0"/>
    <xf numFmtId="0" fontId="61" fillId="7" borderId="0" applyNumberFormat="0" applyBorder="0" applyAlignment="0" applyProtection="0"/>
    <xf numFmtId="0" fontId="71" fillId="0" borderId="4" applyNumberFormat="0" applyFill="0" applyAlignment="0" applyProtection="0"/>
    <xf numFmtId="0" fontId="61" fillId="3" borderId="0" applyNumberFormat="0" applyBorder="0" applyAlignment="0" applyProtection="0"/>
    <xf numFmtId="0" fontId="67" fillId="2" borderId="5" applyNumberFormat="0" applyAlignment="0" applyProtection="0"/>
    <xf numFmtId="0" fontId="65" fillId="2" borderId="1" applyNumberFormat="0" applyAlignment="0" applyProtection="0"/>
    <xf numFmtId="0" fontId="60" fillId="8" borderId="6" applyNumberFormat="0" applyAlignment="0" applyProtection="0"/>
    <xf numFmtId="0" fontId="38" fillId="9" borderId="0" applyNumberFormat="0" applyBorder="0" applyAlignment="0" applyProtection="0"/>
    <xf numFmtId="0" fontId="61" fillId="10" borderId="0" applyNumberFormat="0" applyBorder="0" applyAlignment="0" applyProtection="0"/>
    <xf numFmtId="0" fontId="68" fillId="0" borderId="7" applyNumberFormat="0" applyFill="0" applyAlignment="0" applyProtection="0"/>
    <xf numFmtId="0" fontId="62" fillId="0" borderId="8" applyNumberFormat="0" applyFill="0" applyAlignment="0" applyProtection="0"/>
    <xf numFmtId="0" fontId="69" fillId="9" borderId="0" applyNumberFormat="0" applyBorder="0" applyAlignment="0" applyProtection="0"/>
    <xf numFmtId="0" fontId="63" fillId="11" borderId="0" applyNumberFormat="0" applyBorder="0" applyAlignment="0" applyProtection="0"/>
    <xf numFmtId="0" fontId="0" fillId="0" borderId="0">
      <alignment vertical="center"/>
      <protection/>
    </xf>
    <xf numFmtId="0" fontId="38" fillId="12" borderId="0" applyNumberFormat="0" applyBorder="0" applyAlignment="0" applyProtection="0"/>
    <xf numFmtId="0" fontId="61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2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61" fillId="8" borderId="0" applyNumberFormat="0" applyBorder="0" applyAlignment="0" applyProtection="0"/>
    <xf numFmtId="0" fontId="61" fillId="15" borderId="0" applyNumberFormat="0" applyBorder="0" applyAlignment="0" applyProtection="0"/>
    <xf numFmtId="0" fontId="38" fillId="6" borderId="0" applyNumberFormat="0" applyBorder="0" applyAlignment="0" applyProtection="0"/>
    <xf numFmtId="0" fontId="38" fillId="11" borderId="0" applyNumberFormat="0" applyBorder="0" applyAlignment="0" applyProtection="0"/>
    <xf numFmtId="0" fontId="61" fillId="16" borderId="0" applyNumberFormat="0" applyBorder="0" applyAlignment="0" applyProtection="0"/>
    <xf numFmtId="0" fontId="38" fillId="12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38" fillId="4" borderId="0" applyNumberFormat="0" applyBorder="0" applyAlignment="0" applyProtection="0"/>
    <xf numFmtId="0" fontId="6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4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9" fillId="19" borderId="9" xfId="0" applyFont="1" applyFill="1" applyBorder="1" applyAlignment="1">
      <alignment vertical="center"/>
    </xf>
    <xf numFmtId="3" fontId="10" fillId="19" borderId="9" xfId="0" applyNumberFormat="1" applyFont="1" applyFill="1" applyBorder="1" applyAlignment="1">
      <alignment vertical="center"/>
    </xf>
    <xf numFmtId="176" fontId="10" fillId="19" borderId="9" xfId="0" applyNumberFormat="1" applyFont="1" applyFill="1" applyBorder="1" applyAlignment="1">
      <alignment vertical="center"/>
    </xf>
    <xf numFmtId="177" fontId="10" fillId="19" borderId="9" xfId="0" applyNumberFormat="1" applyFont="1" applyFill="1" applyBorder="1" applyAlignment="1">
      <alignment vertical="center"/>
    </xf>
    <xf numFmtId="178" fontId="10" fillId="19" borderId="9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3" fontId="10" fillId="0" borderId="9" xfId="0" applyNumberFormat="1" applyFont="1" applyFill="1" applyBorder="1" applyAlignment="1">
      <alignment vertical="center"/>
    </xf>
    <xf numFmtId="176" fontId="10" fillId="0" borderId="9" xfId="0" applyNumberFormat="1" applyFont="1" applyFill="1" applyBorder="1" applyAlignment="1">
      <alignment vertical="center"/>
    </xf>
    <xf numFmtId="177" fontId="10" fillId="0" borderId="9" xfId="0" applyNumberFormat="1" applyFont="1" applyFill="1" applyBorder="1" applyAlignment="1">
      <alignment vertical="center"/>
    </xf>
    <xf numFmtId="178" fontId="10" fillId="0" borderId="9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2" fillId="20" borderId="9" xfId="0" applyFont="1" applyFill="1" applyBorder="1" applyAlignment="1">
      <alignment vertical="center"/>
    </xf>
    <xf numFmtId="177" fontId="10" fillId="20" borderId="9" xfId="0" applyNumberFormat="1" applyFont="1" applyFill="1" applyBorder="1" applyAlignment="1">
      <alignment vertical="center"/>
    </xf>
    <xf numFmtId="176" fontId="10" fillId="20" borderId="9" xfId="0" applyNumberFormat="1" applyFont="1" applyFill="1" applyBorder="1" applyAlignment="1">
      <alignment vertical="center"/>
    </xf>
    <xf numFmtId="3" fontId="10" fillId="20" borderId="9" xfId="0" applyNumberFormat="1" applyFont="1" applyFill="1" applyBorder="1" applyAlignment="1">
      <alignment vertical="center"/>
    </xf>
    <xf numFmtId="178" fontId="10" fillId="20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179" fontId="12" fillId="0" borderId="9" xfId="0" applyNumberFormat="1" applyFont="1" applyFill="1" applyBorder="1" applyAlignment="1">
      <alignment vertical="center"/>
    </xf>
    <xf numFmtId="180" fontId="10" fillId="0" borderId="9" xfId="0" applyNumberFormat="1" applyFont="1" applyFill="1" applyBorder="1" applyAlignment="1">
      <alignment vertical="center"/>
    </xf>
    <xf numFmtId="179" fontId="13" fillId="19" borderId="9" xfId="0" applyNumberFormat="1" applyFont="1" applyFill="1" applyBorder="1" applyAlignment="1">
      <alignment vertical="center"/>
    </xf>
    <xf numFmtId="180" fontId="14" fillId="19" borderId="9" xfId="0" applyNumberFormat="1" applyFont="1" applyFill="1" applyBorder="1" applyAlignment="1">
      <alignment vertical="center"/>
    </xf>
    <xf numFmtId="3" fontId="14" fillId="19" borderId="9" xfId="0" applyNumberFormat="1" applyFont="1" applyFill="1" applyBorder="1" applyAlignment="1">
      <alignment vertical="center"/>
    </xf>
    <xf numFmtId="177" fontId="14" fillId="19" borderId="9" xfId="0" applyNumberFormat="1" applyFont="1" applyFill="1" applyBorder="1" applyAlignment="1">
      <alignment vertical="center"/>
    </xf>
    <xf numFmtId="178" fontId="14" fillId="19" borderId="9" xfId="0" applyNumberFormat="1" applyFont="1" applyFill="1" applyBorder="1" applyAlignment="1">
      <alignment vertical="center"/>
    </xf>
    <xf numFmtId="0" fontId="15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80" fontId="1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80" fontId="10" fillId="19" borderId="9" xfId="0" applyNumberFormat="1" applyFont="1" applyFill="1" applyBorder="1" applyAlignment="1">
      <alignment vertical="center"/>
    </xf>
    <xf numFmtId="180" fontId="10" fillId="20" borderId="9" xfId="0" applyNumberFormat="1" applyFont="1" applyFill="1" applyBorder="1" applyAlignment="1">
      <alignment vertical="center"/>
    </xf>
    <xf numFmtId="179" fontId="14" fillId="19" borderId="9" xfId="0" applyNumberFormat="1" applyFont="1" applyFill="1" applyBorder="1" applyAlignment="1">
      <alignment horizontal="right" vertical="center"/>
    </xf>
    <xf numFmtId="176" fontId="14" fillId="19" borderId="9" xfId="0" applyNumberFormat="1" applyFont="1" applyFill="1" applyBorder="1" applyAlignment="1">
      <alignment vertical="center"/>
    </xf>
    <xf numFmtId="179" fontId="14" fillId="19" borderId="9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5" fillId="12" borderId="20" xfId="0" applyNumberFormat="1" applyFont="1" applyFill="1" applyBorder="1" applyAlignment="1">
      <alignment horizontal="center" vertical="center" wrapText="1"/>
    </xf>
    <xf numFmtId="0" fontId="5" fillId="12" borderId="9" xfId="0" applyNumberFormat="1" applyFont="1" applyFill="1" applyBorder="1" applyAlignment="1">
      <alignment horizontal="center" vertical="center" wrapText="1"/>
    </xf>
    <xf numFmtId="0" fontId="12" fillId="21" borderId="21" xfId="0" applyFont="1" applyFill="1" applyBorder="1" applyAlignment="1">
      <alignment horizontal="center" vertical="center" wrapText="1"/>
    </xf>
    <xf numFmtId="3" fontId="5" fillId="12" borderId="20" xfId="0" applyNumberFormat="1" applyFont="1" applyFill="1" applyBorder="1" applyAlignment="1">
      <alignment horizontal="center" vertical="center"/>
    </xf>
    <xf numFmtId="3" fontId="5" fillId="12" borderId="9" xfId="0" applyNumberFormat="1" applyFont="1" applyFill="1" applyBorder="1" applyAlignment="1">
      <alignment horizontal="center" vertical="center"/>
    </xf>
    <xf numFmtId="3" fontId="14" fillId="21" borderId="9" xfId="0" applyNumberFormat="1" applyFont="1" applyFill="1" applyBorder="1" applyAlignment="1">
      <alignment vertical="center"/>
    </xf>
    <xf numFmtId="3" fontId="14" fillId="0" borderId="9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179" fontId="18" fillId="19" borderId="9" xfId="0" applyNumberFormat="1" applyFont="1" applyFill="1" applyBorder="1" applyAlignment="1">
      <alignment vertical="center"/>
    </xf>
    <xf numFmtId="176" fontId="79" fillId="19" borderId="9" xfId="0" applyNumberFormat="1" applyFont="1" applyFill="1" applyBorder="1" applyAlignment="1">
      <alignment vertical="center"/>
    </xf>
    <xf numFmtId="179" fontId="10" fillId="19" borderId="9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/>
    </xf>
    <xf numFmtId="176" fontId="10" fillId="19" borderId="9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3" fontId="10" fillId="20" borderId="9" xfId="0" applyNumberFormat="1" applyFont="1" applyFill="1" applyBorder="1" applyAlignment="1">
      <alignment horizontal="center" vertical="center"/>
    </xf>
    <xf numFmtId="3" fontId="18" fillId="19" borderId="9" xfId="0" applyNumberFormat="1" applyFont="1" applyFill="1" applyBorder="1" applyAlignment="1">
      <alignment vertical="center"/>
    </xf>
    <xf numFmtId="179" fontId="10" fillId="19" borderId="9" xfId="0" applyNumberFormat="1" applyFont="1" applyFill="1" applyBorder="1" applyAlignment="1">
      <alignment horizontal="center" vertical="center"/>
    </xf>
    <xf numFmtId="0" fontId="5" fillId="12" borderId="22" xfId="0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5" fillId="12" borderId="18" xfId="0" applyFont="1" applyFill="1" applyBorder="1" applyAlignment="1">
      <alignment horizontal="center" vertical="center"/>
    </xf>
    <xf numFmtId="0" fontId="0" fillId="21" borderId="0" xfId="0" applyFont="1" applyFill="1" applyAlignment="1">
      <alignment vertical="center"/>
    </xf>
    <xf numFmtId="3" fontId="14" fillId="12" borderId="20" xfId="0" applyNumberFormat="1" applyFont="1" applyFill="1" applyBorder="1" applyAlignment="1">
      <alignment vertical="center"/>
    </xf>
    <xf numFmtId="3" fontId="14" fillId="12" borderId="18" xfId="0" applyNumberFormat="1" applyFont="1" applyFill="1" applyBorder="1" applyAlignment="1">
      <alignment vertical="center"/>
    </xf>
    <xf numFmtId="3" fontId="14" fillId="19" borderId="18" xfId="0" applyNumberFormat="1" applyFont="1" applyFill="1" applyBorder="1" applyAlignment="1">
      <alignment vertical="center"/>
    </xf>
    <xf numFmtId="3" fontId="14" fillId="21" borderId="18" xfId="0" applyNumberFormat="1" applyFont="1" applyFill="1" applyBorder="1" applyAlignment="1">
      <alignment vertical="center"/>
    </xf>
    <xf numFmtId="3" fontId="14" fillId="12" borderId="9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3" fontId="14" fillId="0" borderId="18" xfId="0" applyNumberFormat="1" applyFont="1" applyFill="1" applyBorder="1" applyAlignment="1">
      <alignment vertical="center"/>
    </xf>
    <xf numFmtId="3" fontId="14" fillId="19" borderId="24" xfId="0" applyNumberFormat="1" applyFont="1" applyFill="1" applyBorder="1" applyAlignment="1">
      <alignment vertical="center"/>
    </xf>
    <xf numFmtId="3" fontId="14" fillId="19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shrinkToFit="1"/>
    </xf>
    <xf numFmtId="0" fontId="20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21" fillId="0" borderId="9" xfId="0" applyFont="1" applyFill="1" applyBorder="1" applyAlignment="1">
      <alignment vertical="center"/>
    </xf>
    <xf numFmtId="0" fontId="13" fillId="19" borderId="9" xfId="0" applyFont="1" applyFill="1" applyBorder="1" applyAlignment="1">
      <alignment vertical="center"/>
    </xf>
    <xf numFmtId="182" fontId="14" fillId="0" borderId="0" xfId="0" applyNumberFormat="1" applyFont="1" applyFill="1" applyAlignment="1">
      <alignment vertical="center" shrinkToFit="1"/>
    </xf>
    <xf numFmtId="183" fontId="0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horizontal="right" vertical="center"/>
    </xf>
    <xf numFmtId="184" fontId="16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176" fontId="10" fillId="19" borderId="9" xfId="0" applyNumberFormat="1" applyFont="1" applyFill="1" applyBorder="1" applyAlignment="1">
      <alignment vertical="center" shrinkToFit="1"/>
    </xf>
    <xf numFmtId="176" fontId="10" fillId="0" borderId="9" xfId="0" applyNumberFormat="1" applyFont="1" applyFill="1" applyBorder="1" applyAlignment="1">
      <alignment vertical="center" shrinkToFit="1"/>
    </xf>
    <xf numFmtId="3" fontId="10" fillId="0" borderId="9" xfId="0" applyNumberFormat="1" applyFont="1" applyFill="1" applyBorder="1" applyAlignment="1">
      <alignment vertical="center" shrinkToFit="1"/>
    </xf>
    <xf numFmtId="176" fontId="10" fillId="20" borderId="9" xfId="0" applyNumberFormat="1" applyFont="1" applyFill="1" applyBorder="1" applyAlignment="1">
      <alignment vertical="center" shrinkToFit="1"/>
    </xf>
    <xf numFmtId="3" fontId="10" fillId="20" borderId="9" xfId="0" applyNumberFormat="1" applyFont="1" applyFill="1" applyBorder="1" applyAlignment="1">
      <alignment vertical="center" shrinkToFit="1"/>
    </xf>
    <xf numFmtId="3" fontId="10" fillId="19" borderId="9" xfId="0" applyNumberFormat="1" applyFont="1" applyFill="1" applyBorder="1" applyAlignment="1">
      <alignment vertical="center" shrinkToFit="1"/>
    </xf>
    <xf numFmtId="0" fontId="5" fillId="12" borderId="26" xfId="0" applyFont="1" applyFill="1" applyBorder="1" applyAlignment="1">
      <alignment horizontal="center" vertical="center" wrapText="1"/>
    </xf>
    <xf numFmtId="0" fontId="5" fillId="12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" fillId="12" borderId="28" xfId="0" applyFont="1" applyFill="1" applyBorder="1" applyAlignment="1">
      <alignment horizontal="center" vertical="center" wrapText="1"/>
    </xf>
    <xf numFmtId="0" fontId="5" fillId="12" borderId="29" xfId="0" applyFont="1" applyFill="1" applyBorder="1" applyAlignment="1">
      <alignment horizontal="center" vertical="center" wrapText="1"/>
    </xf>
    <xf numFmtId="0" fontId="12" fillId="21" borderId="30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 wrapText="1"/>
    </xf>
    <xf numFmtId="0" fontId="5" fillId="12" borderId="31" xfId="0" applyFont="1" applyFill="1" applyBorder="1" applyAlignment="1">
      <alignment horizontal="center" vertical="center" wrapText="1"/>
    </xf>
    <xf numFmtId="3" fontId="14" fillId="12" borderId="32" xfId="0" applyNumberFormat="1" applyFont="1" applyFill="1" applyBorder="1" applyAlignment="1">
      <alignment vertical="center"/>
    </xf>
    <xf numFmtId="3" fontId="14" fillId="21" borderId="20" xfId="0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184" fontId="10" fillId="0" borderId="9" xfId="0" applyNumberFormat="1" applyFont="1" applyFill="1" applyBorder="1" applyAlignment="1">
      <alignment vertical="center" shrinkToFit="1"/>
    </xf>
    <xf numFmtId="184" fontId="10" fillId="20" borderId="9" xfId="0" applyNumberFormat="1" applyFont="1" applyFill="1" applyBorder="1" applyAlignment="1">
      <alignment vertical="center" shrinkToFit="1"/>
    </xf>
    <xf numFmtId="3" fontId="14" fillId="0" borderId="20" xfId="0" applyNumberFormat="1" applyFont="1" applyFill="1" applyBorder="1" applyAlignment="1">
      <alignment vertical="center"/>
    </xf>
    <xf numFmtId="3" fontId="14" fillId="0" borderId="19" xfId="0" applyNumberFormat="1" applyFont="1" applyFill="1" applyBorder="1" applyAlignment="1">
      <alignment vertical="center"/>
    </xf>
    <xf numFmtId="184" fontId="10" fillId="19" borderId="9" xfId="0" applyNumberFormat="1" applyFont="1" applyFill="1" applyBorder="1" applyAlignment="1">
      <alignment vertical="center" shrinkToFit="1"/>
    </xf>
    <xf numFmtId="3" fontId="14" fillId="12" borderId="33" xfId="0" applyNumberFormat="1" applyFont="1" applyFill="1" applyBorder="1" applyAlignment="1">
      <alignment vertical="center"/>
    </xf>
    <xf numFmtId="3" fontId="14" fillId="12" borderId="34" xfId="0" applyNumberFormat="1" applyFont="1" applyFill="1" applyBorder="1" applyAlignment="1">
      <alignment vertical="center"/>
    </xf>
    <xf numFmtId="183" fontId="0" fillId="0" borderId="0" xfId="0" applyNumberFormat="1" applyFont="1" applyFill="1" applyAlignment="1">
      <alignment vertical="center" shrinkToFit="1"/>
    </xf>
    <xf numFmtId="0" fontId="0" fillId="2" borderId="0" xfId="0" applyFont="1" applyFill="1" applyAlignment="1">
      <alignment vertical="center" shrinkToFit="1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38" fontId="10" fillId="0" borderId="9" xfId="0" applyNumberFormat="1" applyFont="1" applyFill="1" applyBorder="1" applyAlignment="1">
      <alignment vertical="center"/>
    </xf>
    <xf numFmtId="0" fontId="13" fillId="19" borderId="10" xfId="0" applyFont="1" applyFill="1" applyBorder="1" applyAlignment="1">
      <alignment vertical="center"/>
    </xf>
    <xf numFmtId="3" fontId="10" fillId="19" borderId="10" xfId="0" applyNumberFormat="1" applyFont="1" applyFill="1" applyBorder="1" applyAlignment="1">
      <alignment vertical="center"/>
    </xf>
    <xf numFmtId="3" fontId="18" fillId="19" borderId="10" xfId="0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176" fontId="80" fillId="19" borderId="10" xfId="0" applyNumberFormat="1" applyFont="1" applyFill="1" applyBorder="1" applyAlignment="1">
      <alignment vertical="center"/>
    </xf>
    <xf numFmtId="176" fontId="79" fillId="19" borderId="10" xfId="0" applyNumberFormat="1" applyFont="1" applyFill="1" applyBorder="1" applyAlignment="1">
      <alignment vertical="center"/>
    </xf>
    <xf numFmtId="176" fontId="10" fillId="19" borderId="10" xfId="0" applyNumberFormat="1" applyFont="1" applyFill="1" applyBorder="1" applyAlignment="1">
      <alignment vertical="center"/>
    </xf>
    <xf numFmtId="178" fontId="81" fillId="19" borderId="9" xfId="0" applyNumberFormat="1" applyFont="1" applyFill="1" applyBorder="1" applyAlignment="1">
      <alignment vertical="center"/>
    </xf>
    <xf numFmtId="178" fontId="82" fillId="19" borderId="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7" fontId="10" fillId="19" borderId="10" xfId="0" applyNumberFormat="1" applyFont="1" applyFill="1" applyBorder="1" applyAlignment="1">
      <alignment vertical="center"/>
    </xf>
    <xf numFmtId="178" fontId="10" fillId="19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right" vertical="center" shrinkToFit="1"/>
    </xf>
    <xf numFmtId="0" fontId="5" fillId="0" borderId="3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12" borderId="36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12" fillId="21" borderId="9" xfId="0" applyFont="1" applyFill="1" applyBorder="1" applyAlignment="1">
      <alignment horizontal="center" vertical="center" wrapText="1"/>
    </xf>
    <xf numFmtId="0" fontId="5" fillId="12" borderId="37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5" fillId="12" borderId="38" xfId="0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3" fontId="26" fillId="19" borderId="20" xfId="0" applyNumberFormat="1" applyFont="1" applyFill="1" applyBorder="1" applyAlignment="1">
      <alignment vertical="center"/>
    </xf>
    <xf numFmtId="3" fontId="26" fillId="19" borderId="18" xfId="0" applyNumberFormat="1" applyFont="1" applyFill="1" applyBorder="1" applyAlignment="1">
      <alignment vertical="center"/>
    </xf>
    <xf numFmtId="3" fontId="83" fillId="21" borderId="9" xfId="0" applyNumberFormat="1" applyFont="1" applyFill="1" applyBorder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83" fillId="0" borderId="9" xfId="0" applyNumberFormat="1" applyFont="1" applyFill="1" applyBorder="1" applyAlignment="1">
      <alignment vertical="center"/>
    </xf>
    <xf numFmtId="176" fontId="81" fillId="19" borderId="10" xfId="0" applyNumberFormat="1" applyFont="1" applyFill="1" applyBorder="1" applyAlignment="1">
      <alignment vertical="center" shrinkToFit="1"/>
    </xf>
    <xf numFmtId="3" fontId="14" fillId="19" borderId="12" xfId="0" applyNumberFormat="1" applyFont="1" applyFill="1" applyBorder="1" applyAlignment="1">
      <alignment vertical="center"/>
    </xf>
    <xf numFmtId="3" fontId="14" fillId="19" borderId="11" xfId="0" applyNumberFormat="1" applyFont="1" applyFill="1" applyBorder="1" applyAlignment="1">
      <alignment vertical="center"/>
    </xf>
    <xf numFmtId="3" fontId="83" fillId="21" borderId="1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7" fillId="0" borderId="0" xfId="64" applyFont="1" applyFill="1">
      <alignment vertical="center"/>
      <protection/>
    </xf>
    <xf numFmtId="0" fontId="28" fillId="0" borderId="0" xfId="64" applyFont="1" applyFill="1" applyAlignment="1">
      <alignment vertical="center"/>
      <protection/>
    </xf>
    <xf numFmtId="0" fontId="29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0" fillId="0" borderId="0" xfId="64" applyFont="1" applyFill="1">
      <alignment vertical="center"/>
      <protection/>
    </xf>
    <xf numFmtId="0" fontId="30" fillId="0" borderId="0" xfId="0" applyFont="1" applyFill="1" applyBorder="1" applyAlignment="1">
      <alignment vertical="center"/>
    </xf>
    <xf numFmtId="0" fontId="31" fillId="0" borderId="0" xfId="64" applyFont="1" applyFill="1" applyAlignment="1" applyProtection="1">
      <alignment horizontal="center" vertical="center"/>
      <protection locked="0"/>
    </xf>
    <xf numFmtId="0" fontId="32" fillId="0" borderId="0" xfId="64" applyFont="1" applyFill="1" applyAlignment="1">
      <alignment horizontal="center"/>
      <protection/>
    </xf>
    <xf numFmtId="0" fontId="33" fillId="0" borderId="0" xfId="64" applyFont="1" applyFill="1">
      <alignment vertical="center"/>
      <protection/>
    </xf>
    <xf numFmtId="0" fontId="34" fillId="0" borderId="40" xfId="64" applyFont="1" applyFill="1" applyBorder="1" applyAlignment="1">
      <alignment horizontal="center" vertical="center" wrapText="1"/>
      <protection/>
    </xf>
    <xf numFmtId="0" fontId="34" fillId="0" borderId="40" xfId="47" applyFont="1" applyFill="1" applyBorder="1" applyAlignment="1">
      <alignment horizontal="center" vertical="center" wrapText="1"/>
      <protection/>
    </xf>
    <xf numFmtId="0" fontId="34" fillId="0" borderId="41" xfId="64" applyFont="1" applyFill="1" applyBorder="1" applyAlignment="1">
      <alignment horizontal="centerContinuous" vertical="center"/>
      <protection/>
    </xf>
    <xf numFmtId="0" fontId="34" fillId="0" borderId="19" xfId="64" applyFont="1" applyFill="1" applyBorder="1" applyAlignment="1">
      <alignment horizontal="centerContinuous" vertical="center"/>
      <protection/>
    </xf>
    <xf numFmtId="0" fontId="34" fillId="0" borderId="42" xfId="64" applyFont="1" applyFill="1" applyBorder="1" applyAlignment="1">
      <alignment horizontal="centerContinuous" vertical="center"/>
      <protection/>
    </xf>
    <xf numFmtId="0" fontId="34" fillId="0" borderId="18" xfId="64" applyFont="1" applyFill="1" applyBorder="1" applyAlignment="1">
      <alignment horizontal="centerContinuous" vertical="center"/>
      <protection/>
    </xf>
    <xf numFmtId="0" fontId="28" fillId="0" borderId="13" xfId="64" applyFont="1" applyFill="1" applyBorder="1" applyAlignment="1">
      <alignment vertical="center" wrapText="1"/>
      <protection/>
    </xf>
    <xf numFmtId="0" fontId="34" fillId="0" borderId="13" xfId="47" applyFont="1" applyFill="1" applyBorder="1" applyAlignment="1">
      <alignment horizontal="center" vertical="center"/>
      <protection/>
    </xf>
    <xf numFmtId="0" fontId="34" fillId="0" borderId="42" xfId="64" applyFont="1" applyFill="1" applyBorder="1" applyAlignment="1">
      <alignment horizontal="center" vertical="center"/>
      <protection/>
    </xf>
    <xf numFmtId="0" fontId="34" fillId="0" borderId="40" xfId="64" applyFont="1" applyFill="1" applyBorder="1" applyAlignment="1">
      <alignment horizontal="center" vertical="center"/>
      <protection/>
    </xf>
    <xf numFmtId="0" fontId="28" fillId="0" borderId="16" xfId="64" applyFont="1" applyFill="1" applyBorder="1" applyAlignment="1">
      <alignment vertical="center" wrapText="1"/>
      <protection/>
    </xf>
    <xf numFmtId="0" fontId="34" fillId="0" borderId="16" xfId="47" applyFont="1" applyFill="1" applyBorder="1" applyAlignment="1">
      <alignment horizontal="center" vertical="center"/>
      <protection/>
    </xf>
    <xf numFmtId="0" fontId="34" fillId="0" borderId="16" xfId="47" applyFont="1" applyFill="1" applyBorder="1" applyAlignment="1" applyProtection="1">
      <alignment horizontal="center" vertical="center" wrapText="1"/>
      <protection locked="0"/>
    </xf>
    <xf numFmtId="0" fontId="34" fillId="0" borderId="16" xfId="64" applyFont="1" applyFill="1" applyBorder="1" applyAlignment="1">
      <alignment horizontal="center" vertical="center" wrapText="1"/>
      <protection/>
    </xf>
    <xf numFmtId="0" fontId="28" fillId="0" borderId="16" xfId="64" applyFont="1" applyFill="1" applyBorder="1" applyAlignment="1">
      <alignment horizontal="center" vertical="center" wrapText="1"/>
      <protection/>
    </xf>
    <xf numFmtId="0" fontId="34" fillId="0" borderId="15" xfId="64" applyFont="1" applyFill="1" applyBorder="1" applyAlignment="1">
      <alignment horizontal="center" vertical="center"/>
      <protection/>
    </xf>
    <xf numFmtId="0" fontId="34" fillId="0" borderId="16" xfId="64" applyFont="1" applyFill="1" applyBorder="1" applyAlignment="1">
      <alignment horizontal="center" vertical="center"/>
      <protection/>
    </xf>
    <xf numFmtId="0" fontId="35" fillId="0" borderId="9" xfId="64" applyFont="1" applyFill="1" applyBorder="1" applyAlignment="1">
      <alignment vertical="center" wrapText="1"/>
      <protection/>
    </xf>
    <xf numFmtId="1" fontId="84" fillId="0" borderId="9" xfId="64" applyNumberFormat="1" applyFont="1" applyFill="1" applyBorder="1" applyAlignment="1">
      <alignment vertical="center" wrapText="1"/>
      <protection/>
    </xf>
    <xf numFmtId="183" fontId="84" fillId="0" borderId="9" xfId="64" applyNumberFormat="1" applyFont="1" applyFill="1" applyBorder="1" applyAlignment="1">
      <alignment vertical="center" wrapText="1"/>
      <protection/>
    </xf>
    <xf numFmtId="186" fontId="84" fillId="0" borderId="9" xfId="64" applyNumberFormat="1" applyFont="1" applyFill="1" applyBorder="1" applyAlignment="1">
      <alignment vertical="center" wrapText="1"/>
      <protection/>
    </xf>
    <xf numFmtId="0" fontId="33" fillId="0" borderId="9" xfId="64" applyFont="1" applyFill="1" applyBorder="1" applyAlignment="1">
      <alignment vertical="center" wrapText="1"/>
      <protection/>
    </xf>
    <xf numFmtId="1" fontId="85" fillId="0" borderId="9" xfId="64" applyNumberFormat="1" applyFont="1" applyFill="1" applyBorder="1" applyAlignment="1">
      <alignment vertical="center" wrapText="1"/>
      <protection/>
    </xf>
    <xf numFmtId="2" fontId="85" fillId="0" borderId="9" xfId="64" applyNumberFormat="1" applyFont="1" applyFill="1" applyBorder="1" applyAlignment="1">
      <alignment vertical="center" wrapText="1"/>
      <protection/>
    </xf>
    <xf numFmtId="183" fontId="85" fillId="0" borderId="9" xfId="64" applyNumberFormat="1" applyFont="1" applyFill="1" applyBorder="1" applyAlignment="1">
      <alignment vertical="center" wrapText="1"/>
      <protection/>
    </xf>
    <xf numFmtId="186" fontId="85" fillId="0" borderId="9" xfId="64" applyNumberFormat="1" applyFont="1" applyFill="1" applyBorder="1" applyAlignment="1">
      <alignment vertical="center" wrapText="1"/>
      <protection/>
    </xf>
    <xf numFmtId="0" fontId="36" fillId="0" borderId="0" xfId="64" applyFont="1" applyFill="1">
      <alignment vertical="center"/>
      <protection/>
    </xf>
    <xf numFmtId="0" fontId="33" fillId="0" borderId="39" xfId="64" applyFont="1" applyFill="1" applyBorder="1" applyAlignment="1">
      <alignment horizontal="right" vertical="center"/>
      <protection/>
    </xf>
    <xf numFmtId="0" fontId="34" fillId="0" borderId="20" xfId="64" applyFont="1" applyFill="1" applyBorder="1" applyAlignment="1">
      <alignment horizontal="centerContinuous" vertical="center"/>
      <protection/>
    </xf>
    <xf numFmtId="0" fontId="34" fillId="0" borderId="9" xfId="64" applyFont="1" applyFill="1" applyBorder="1" applyAlignment="1">
      <alignment horizontal="centerContinuous" vertical="center"/>
      <protection/>
    </xf>
    <xf numFmtId="0" fontId="34" fillId="0" borderId="9" xfId="64" applyFont="1" applyFill="1" applyBorder="1" applyAlignment="1">
      <alignment horizontal="center" vertical="center"/>
      <protection/>
    </xf>
    <xf numFmtId="0" fontId="34" fillId="0" borderId="0" xfId="64" applyFont="1" applyFill="1">
      <alignment vertical="center"/>
      <protection/>
    </xf>
    <xf numFmtId="0" fontId="35" fillId="0" borderId="0" xfId="64" applyFont="1" applyFill="1">
      <alignment vertical="center"/>
      <protection/>
    </xf>
    <xf numFmtId="0" fontId="37" fillId="0" borderId="0" xfId="64" applyFont="1" applyFill="1" applyAlignment="1" applyProtection="1">
      <alignment horizontal="center" vertical="center"/>
      <protection locked="0"/>
    </xf>
    <xf numFmtId="0" fontId="34" fillId="0" borderId="13" xfId="64" applyFont="1" applyFill="1" applyBorder="1" applyAlignment="1">
      <alignment vertical="center" wrapText="1"/>
      <protection/>
    </xf>
    <xf numFmtId="183" fontId="34" fillId="0" borderId="40" xfId="64" applyNumberFormat="1" applyFont="1" applyFill="1" applyBorder="1" applyAlignment="1">
      <alignment horizontal="center" vertical="center"/>
      <protection/>
    </xf>
    <xf numFmtId="0" fontId="34" fillId="0" borderId="16" xfId="64" applyFont="1" applyFill="1" applyBorder="1" applyAlignment="1">
      <alignment vertical="center" wrapText="1"/>
      <protection/>
    </xf>
    <xf numFmtId="183" fontId="34" fillId="0" borderId="16" xfId="64" applyNumberFormat="1" applyFont="1" applyFill="1" applyBorder="1" applyAlignment="1">
      <alignment horizontal="center" vertical="center"/>
      <protection/>
    </xf>
    <xf numFmtId="0" fontId="35" fillId="0" borderId="9" xfId="64" applyFont="1" applyFill="1" applyBorder="1">
      <alignment vertical="center"/>
      <protection/>
    </xf>
    <xf numFmtId="0" fontId="86" fillId="0" borderId="9" xfId="64" applyFont="1" applyFill="1" applyBorder="1">
      <alignment vertical="center"/>
      <protection/>
    </xf>
    <xf numFmtId="180" fontId="86" fillId="0" borderId="9" xfId="64" applyNumberFormat="1" applyFont="1" applyFill="1" applyBorder="1">
      <alignment vertical="center"/>
      <protection/>
    </xf>
    <xf numFmtId="183" fontId="86" fillId="0" borderId="9" xfId="64" applyNumberFormat="1" applyFont="1" applyFill="1" applyBorder="1">
      <alignment vertical="center"/>
      <protection/>
    </xf>
    <xf numFmtId="187" fontId="86" fillId="0" borderId="9" xfId="64" applyNumberFormat="1" applyFont="1" applyFill="1" applyBorder="1" applyProtection="1">
      <alignment vertical="center"/>
      <protection locked="0"/>
    </xf>
    <xf numFmtId="0" fontId="87" fillId="0" borderId="9" xfId="64" applyFont="1" applyFill="1" applyBorder="1">
      <alignment vertical="center"/>
      <protection/>
    </xf>
    <xf numFmtId="1" fontId="87" fillId="0" borderId="9" xfId="64" applyNumberFormat="1" applyFont="1" applyFill="1" applyBorder="1" applyProtection="1">
      <alignment vertical="center"/>
      <protection locked="0"/>
    </xf>
    <xf numFmtId="183" fontId="87" fillId="0" borderId="9" xfId="64" applyNumberFormat="1" applyFont="1" applyFill="1" applyBorder="1">
      <alignment vertical="center"/>
      <protection/>
    </xf>
    <xf numFmtId="187" fontId="87" fillId="0" borderId="9" xfId="64" applyNumberFormat="1" applyFont="1" applyFill="1" applyBorder="1" applyProtection="1">
      <alignment vertical="center"/>
      <protection locked="0"/>
    </xf>
    <xf numFmtId="0" fontId="87" fillId="0" borderId="9" xfId="64" applyFont="1" applyFill="1" applyBorder="1" applyProtection="1">
      <alignment vertical="center"/>
      <protection locked="0"/>
    </xf>
    <xf numFmtId="0" fontId="32" fillId="0" borderId="39" xfId="64" applyFont="1" applyFill="1" applyBorder="1" applyAlignment="1">
      <alignment horizontal="right" vertical="center"/>
      <protection/>
    </xf>
    <xf numFmtId="183" fontId="34" fillId="0" borderId="9" xfId="64" applyNumberFormat="1" applyFont="1" applyFill="1" applyBorder="1" applyAlignment="1">
      <alignment horizontal="center" vertical="center"/>
      <protection/>
    </xf>
    <xf numFmtId="0" fontId="3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177" fontId="5" fillId="0" borderId="9" xfId="0" applyNumberFormat="1" applyFont="1" applyFill="1" applyBorder="1" applyAlignment="1">
      <alignment horizontal="center" vertical="center" wrapText="1"/>
    </xf>
    <xf numFmtId="177" fontId="14" fillId="0" borderId="9" xfId="0" applyNumberFormat="1" applyFont="1" applyFill="1" applyBorder="1" applyAlignment="1">
      <alignment horizontal="center" vertical="center" wrapText="1"/>
    </xf>
    <xf numFmtId="188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188" fontId="5" fillId="0" borderId="9" xfId="0" applyNumberFormat="1" applyFont="1" applyFill="1" applyBorder="1" applyAlignment="1">
      <alignment horizontal="center" vertical="center" wrapText="1"/>
    </xf>
    <xf numFmtId="181" fontId="30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83" fillId="0" borderId="9" xfId="0" applyNumberFormat="1" applyFont="1" applyFill="1" applyBorder="1" applyAlignment="1" applyProtection="1">
      <alignment horizontal="right" vertical="center" wrapText="1"/>
      <protection/>
    </xf>
    <xf numFmtId="183" fontId="83" fillId="0" borderId="9" xfId="0" applyNumberFormat="1" applyFont="1" applyFill="1" applyBorder="1" applyAlignment="1" applyProtection="1">
      <alignment horizontal="right" vertical="center" wrapText="1"/>
      <protection/>
    </xf>
    <xf numFmtId="0" fontId="83" fillId="0" borderId="9" xfId="25" applyNumberFormat="1" applyFont="1" applyFill="1" applyBorder="1" applyAlignment="1" applyProtection="1">
      <alignment horizontal="right" vertical="center" wrapText="1"/>
      <protection/>
    </xf>
    <xf numFmtId="177" fontId="83" fillId="0" borderId="9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83" fillId="0" borderId="9" xfId="0" applyNumberFormat="1" applyFont="1" applyFill="1" applyBorder="1" applyAlignment="1" applyProtection="1">
      <alignment horizontal="right" vertical="center" wrapText="1"/>
      <protection/>
    </xf>
    <xf numFmtId="0" fontId="33" fillId="0" borderId="0" xfId="47" applyFont="1" applyFill="1">
      <alignment vertical="center"/>
      <protection/>
    </xf>
    <xf numFmtId="0" fontId="34" fillId="0" borderId="0" xfId="47" applyFont="1" applyFill="1">
      <alignment vertical="center"/>
      <protection/>
    </xf>
    <xf numFmtId="0" fontId="35" fillId="0" borderId="0" xfId="47" applyFont="1" applyFill="1">
      <alignment vertical="center"/>
      <protection/>
    </xf>
    <xf numFmtId="0" fontId="88" fillId="0" borderId="0" xfId="47" applyFont="1" applyFill="1">
      <alignment vertical="center"/>
      <protection/>
    </xf>
    <xf numFmtId="0" fontId="0" fillId="0" borderId="0" xfId="47" applyFont="1" applyFill="1">
      <alignment vertical="center"/>
      <protection/>
    </xf>
    <xf numFmtId="0" fontId="40" fillId="0" borderId="0" xfId="47" applyFont="1" applyFill="1">
      <alignment vertical="center"/>
      <protection/>
    </xf>
    <xf numFmtId="0" fontId="37" fillId="0" borderId="0" xfId="47" applyFont="1" applyFill="1" applyAlignment="1" applyProtection="1">
      <alignment horizontal="center" vertical="center"/>
      <protection locked="0"/>
    </xf>
    <xf numFmtId="180" fontId="35" fillId="0" borderId="0" xfId="47" applyNumberFormat="1" applyFont="1" applyFill="1">
      <alignment vertical="center"/>
      <protection/>
    </xf>
    <xf numFmtId="3" fontId="32" fillId="0" borderId="0" xfId="0" applyNumberFormat="1" applyFont="1" applyAlignment="1">
      <alignment horizontal="justify"/>
    </xf>
    <xf numFmtId="0" fontId="41" fillId="0" borderId="10" xfId="47" applyFont="1" applyFill="1" applyBorder="1" applyAlignment="1">
      <alignment horizontal="center" vertical="center" wrapText="1"/>
      <protection/>
    </xf>
    <xf numFmtId="0" fontId="42" fillId="0" borderId="10" xfId="47" applyFont="1" applyFill="1" applyBorder="1" applyAlignment="1">
      <alignment horizontal="center" vertical="center" wrapText="1"/>
      <protection/>
    </xf>
    <xf numFmtId="0" fontId="34" fillId="0" borderId="10" xfId="47" applyFont="1" applyFill="1" applyBorder="1" applyAlignment="1">
      <alignment horizontal="center" vertical="center" wrapText="1"/>
      <protection/>
    </xf>
    <xf numFmtId="0" fontId="41" fillId="0" borderId="18" xfId="47" applyFont="1" applyFill="1" applyBorder="1" applyAlignment="1">
      <alignment horizontal="center" vertical="center"/>
      <protection/>
    </xf>
    <xf numFmtId="0" fontId="41" fillId="0" borderId="19" xfId="47" applyFont="1" applyFill="1" applyBorder="1" applyAlignment="1">
      <alignment horizontal="center" vertical="center"/>
      <protection/>
    </xf>
    <xf numFmtId="0" fontId="41" fillId="0" borderId="10" xfId="47" applyFont="1" applyFill="1" applyBorder="1" applyAlignment="1">
      <alignment horizontal="center" vertical="center"/>
      <protection/>
    </xf>
    <xf numFmtId="0" fontId="41" fillId="0" borderId="13" xfId="47" applyFont="1" applyFill="1" applyBorder="1" applyAlignment="1">
      <alignment vertical="center" wrapText="1"/>
      <protection/>
    </xf>
    <xf numFmtId="0" fontId="42" fillId="0" borderId="13" xfId="47" applyFont="1" applyFill="1" applyBorder="1" applyAlignment="1">
      <alignment horizontal="center" vertical="center"/>
      <protection/>
    </xf>
    <xf numFmtId="0" fontId="28" fillId="0" borderId="13" xfId="47" applyFont="1" applyFill="1" applyBorder="1" applyAlignment="1">
      <alignment vertical="center" wrapText="1"/>
      <protection/>
    </xf>
    <xf numFmtId="183" fontId="41" fillId="0" borderId="11" xfId="47" applyNumberFormat="1" applyFont="1" applyFill="1" applyBorder="1" applyAlignment="1">
      <alignment horizontal="center" vertical="center"/>
      <protection/>
    </xf>
    <xf numFmtId="0" fontId="41" fillId="0" borderId="11" xfId="47" applyFont="1" applyFill="1" applyBorder="1" applyAlignment="1">
      <alignment horizontal="center" vertical="center"/>
      <protection/>
    </xf>
    <xf numFmtId="0" fontId="41" fillId="0" borderId="16" xfId="47" applyFont="1" applyFill="1" applyBorder="1" applyAlignment="1">
      <alignment vertical="center" wrapText="1"/>
      <protection/>
    </xf>
    <xf numFmtId="0" fontId="42" fillId="0" borderId="16" xfId="47" applyFont="1" applyFill="1" applyBorder="1" applyAlignment="1">
      <alignment horizontal="center" vertical="center"/>
      <protection/>
    </xf>
    <xf numFmtId="0" fontId="28" fillId="0" borderId="16" xfId="47" applyFont="1" applyFill="1" applyBorder="1" applyAlignment="1">
      <alignment vertical="center" wrapText="1"/>
      <protection/>
    </xf>
    <xf numFmtId="0" fontId="41" fillId="0" borderId="16" xfId="47" applyFont="1" applyFill="1" applyBorder="1" applyAlignment="1">
      <alignment horizontal="center" vertical="center"/>
      <protection/>
    </xf>
    <xf numFmtId="183" fontId="41" fillId="0" borderId="14" xfId="47" applyNumberFormat="1" applyFont="1" applyFill="1" applyBorder="1" applyAlignment="1">
      <alignment horizontal="center" vertical="center"/>
      <protection/>
    </xf>
    <xf numFmtId="0" fontId="41" fillId="0" borderId="14" xfId="47" applyFont="1" applyFill="1" applyBorder="1" applyAlignment="1">
      <alignment horizontal="center" vertical="center"/>
      <protection/>
    </xf>
    <xf numFmtId="0" fontId="34" fillId="0" borderId="9" xfId="0" applyFont="1" applyFill="1" applyBorder="1" applyAlignment="1">
      <alignment vertical="center" wrapText="1"/>
    </xf>
    <xf numFmtId="0" fontId="34" fillId="0" borderId="9" xfId="47" applyFont="1" applyFill="1" applyBorder="1">
      <alignment vertical="center"/>
      <protection/>
    </xf>
    <xf numFmtId="0" fontId="89" fillId="0" borderId="9" xfId="47" applyFont="1" applyFill="1" applyBorder="1" applyAlignment="1">
      <alignment vertical="center" wrapText="1"/>
      <protection/>
    </xf>
    <xf numFmtId="183" fontId="89" fillId="0" borderId="18" xfId="47" applyNumberFormat="1" applyFont="1" applyFill="1" applyBorder="1" applyAlignment="1">
      <alignment vertical="center" wrapText="1"/>
      <protection/>
    </xf>
    <xf numFmtId="187" fontId="89" fillId="0" borderId="16" xfId="47" applyNumberFormat="1" applyFont="1" applyFill="1" applyBorder="1" applyAlignment="1" applyProtection="1">
      <alignment vertical="center" wrapText="1"/>
      <protection locked="0"/>
    </xf>
    <xf numFmtId="0" fontId="33" fillId="0" borderId="18" xfId="0" applyNumberFormat="1" applyFont="1" applyFill="1" applyBorder="1" applyAlignment="1" applyProtection="1">
      <alignment vertical="center" wrapText="1"/>
      <protection/>
    </xf>
    <xf numFmtId="0" fontId="90" fillId="0" borderId="9" xfId="47" applyFont="1" applyFill="1" applyBorder="1" applyAlignment="1">
      <alignment vertical="center" wrapText="1"/>
      <protection/>
    </xf>
    <xf numFmtId="180" fontId="90" fillId="0" borderId="9" xfId="47" applyNumberFormat="1" applyFont="1" applyFill="1" applyBorder="1" applyAlignment="1">
      <alignment vertical="center" wrapText="1"/>
      <protection/>
    </xf>
    <xf numFmtId="183" fontId="90" fillId="0" borderId="18" xfId="47" applyNumberFormat="1" applyFont="1" applyFill="1" applyBorder="1" applyAlignment="1">
      <alignment vertical="center" wrapText="1"/>
      <protection/>
    </xf>
    <xf numFmtId="1" fontId="90" fillId="0" borderId="9" xfId="47" applyNumberFormat="1" applyFont="1" applyFill="1" applyBorder="1" applyAlignment="1" applyProtection="1">
      <alignment vertical="center" wrapText="1"/>
      <protection locked="0"/>
    </xf>
    <xf numFmtId="187" fontId="90" fillId="0" borderId="9" xfId="47" applyNumberFormat="1" applyFont="1" applyFill="1" applyBorder="1" applyAlignment="1" applyProtection="1">
      <alignment vertical="center" wrapText="1"/>
      <protection locked="0"/>
    </xf>
    <xf numFmtId="183" fontId="90" fillId="0" borderId="18" xfId="47" applyNumberFormat="1" applyFont="1" applyFill="1" applyBorder="1" applyAlignment="1">
      <alignment horizontal="right" vertical="center" wrapText="1"/>
      <protection/>
    </xf>
    <xf numFmtId="0" fontId="33" fillId="0" borderId="18" xfId="0" applyNumberFormat="1" applyFont="1" applyFill="1" applyBorder="1" applyAlignment="1" applyProtection="1">
      <alignment horizontal="left" vertical="center" wrapText="1"/>
      <protection/>
    </xf>
    <xf numFmtId="0" fontId="32" fillId="0" borderId="9" xfId="47" applyFont="1" applyFill="1" applyBorder="1">
      <alignment vertical="center"/>
      <protection/>
    </xf>
    <xf numFmtId="0" fontId="88" fillId="0" borderId="18" xfId="0" applyNumberFormat="1" applyFont="1" applyFill="1" applyBorder="1" applyAlignment="1" applyProtection="1">
      <alignment vertical="center" wrapText="1"/>
      <protection/>
    </xf>
    <xf numFmtId="0" fontId="91" fillId="0" borderId="9" xfId="47" applyFont="1" applyFill="1" applyBorder="1">
      <alignment vertical="center"/>
      <protection/>
    </xf>
    <xf numFmtId="0" fontId="92" fillId="0" borderId="9" xfId="47" applyFont="1" applyFill="1" applyBorder="1" applyAlignment="1">
      <alignment vertical="center" wrapText="1"/>
      <protection/>
    </xf>
    <xf numFmtId="180" fontId="92" fillId="0" borderId="9" xfId="47" applyNumberFormat="1" applyFont="1" applyFill="1" applyBorder="1" applyAlignment="1">
      <alignment vertical="center" wrapText="1"/>
      <protection/>
    </xf>
    <xf numFmtId="183" fontId="92" fillId="0" borderId="18" xfId="47" applyNumberFormat="1" applyFont="1" applyFill="1" applyBorder="1" applyAlignment="1">
      <alignment vertical="center" wrapText="1"/>
      <protection/>
    </xf>
    <xf numFmtId="1" fontId="92" fillId="0" borderId="9" xfId="47" applyNumberFormat="1" applyFont="1" applyFill="1" applyBorder="1" applyAlignment="1" applyProtection="1">
      <alignment vertical="center" wrapText="1"/>
      <protection locked="0"/>
    </xf>
    <xf numFmtId="187" fontId="92" fillId="0" borderId="9" xfId="47" applyNumberFormat="1" applyFont="1" applyFill="1" applyBorder="1" applyAlignment="1" applyProtection="1">
      <alignment vertical="center" wrapText="1"/>
      <protection locked="0"/>
    </xf>
    <xf numFmtId="0" fontId="33" fillId="0" borderId="9" xfId="0" applyNumberFormat="1" applyFont="1" applyFill="1" applyBorder="1" applyAlignment="1">
      <alignment vertical="center" wrapText="1"/>
    </xf>
    <xf numFmtId="180" fontId="32" fillId="0" borderId="9" xfId="47" applyNumberFormat="1" applyFont="1" applyFill="1" applyBorder="1">
      <alignment vertical="center"/>
      <protection/>
    </xf>
    <xf numFmtId="0" fontId="33" fillId="0" borderId="9" xfId="0" applyNumberFormat="1" applyFont="1" applyFill="1" applyBorder="1" applyAlignment="1" applyProtection="1">
      <alignment vertical="center" wrapText="1"/>
      <protection/>
    </xf>
    <xf numFmtId="0" fontId="33" fillId="0" borderId="9" xfId="47" applyFont="1" applyFill="1" applyBorder="1">
      <alignment vertical="center"/>
      <protection/>
    </xf>
    <xf numFmtId="183" fontId="90" fillId="0" borderId="9" xfId="47" applyNumberFormat="1" applyFont="1" applyFill="1" applyBorder="1" applyAlignment="1">
      <alignment vertical="center" wrapText="1"/>
      <protection/>
    </xf>
    <xf numFmtId="0" fontId="36" fillId="0" borderId="17" xfId="47" applyFont="1" applyFill="1" applyBorder="1" applyAlignment="1">
      <alignment horizontal="left" vertical="center"/>
      <protection/>
    </xf>
    <xf numFmtId="0" fontId="36" fillId="0" borderId="0" xfId="47" applyFont="1" applyFill="1">
      <alignment vertical="center"/>
      <protection/>
    </xf>
    <xf numFmtId="0" fontId="33" fillId="0" borderId="39" xfId="47" applyFont="1" applyFill="1" applyBorder="1" applyAlignment="1">
      <alignment horizontal="right" vertical="center"/>
      <protection/>
    </xf>
    <xf numFmtId="0" fontId="41" fillId="0" borderId="9" xfId="47" applyFont="1" applyFill="1" applyBorder="1" applyAlignment="1">
      <alignment horizontal="center" vertical="center"/>
      <protection/>
    </xf>
    <xf numFmtId="0" fontId="34" fillId="0" borderId="9" xfId="47" applyNumberFormat="1" applyFont="1" applyFill="1" applyBorder="1" applyAlignment="1">
      <alignment horizontal="center" vertical="center" wrapText="1"/>
      <protection/>
    </xf>
    <xf numFmtId="0" fontId="41" fillId="0" borderId="9" xfId="47" applyFont="1" applyFill="1" applyBorder="1" applyAlignment="1">
      <alignment horizontal="centerContinuous" vertical="center"/>
      <protection/>
    </xf>
    <xf numFmtId="0" fontId="34" fillId="0" borderId="9" xfId="47" applyNumberFormat="1" applyFont="1" applyFill="1" applyBorder="1" applyAlignment="1">
      <alignment horizontal="center" vertical="center"/>
      <protection/>
    </xf>
    <xf numFmtId="183" fontId="41" fillId="0" borderId="9" xfId="47" applyNumberFormat="1" applyFont="1" applyFill="1" applyBorder="1" applyAlignment="1">
      <alignment horizontal="center" vertical="center"/>
      <protection/>
    </xf>
    <xf numFmtId="183" fontId="89" fillId="0" borderId="9" xfId="47" applyNumberFormat="1" applyFont="1" applyFill="1" applyBorder="1" applyAlignment="1">
      <alignment vertical="center" wrapText="1"/>
      <protection/>
    </xf>
    <xf numFmtId="183" fontId="35" fillId="0" borderId="0" xfId="47" applyNumberFormat="1" applyFont="1" applyFill="1">
      <alignment vertical="center"/>
      <protection/>
    </xf>
    <xf numFmtId="1" fontId="90" fillId="0" borderId="9" xfId="47" applyNumberFormat="1" applyFont="1" applyFill="1" applyBorder="1" applyAlignment="1">
      <alignment vertical="center" wrapText="1"/>
      <protection/>
    </xf>
    <xf numFmtId="0" fontId="90" fillId="0" borderId="9" xfId="47" applyFont="1" applyFill="1" applyBorder="1" applyAlignment="1" applyProtection="1">
      <alignment vertical="center" wrapText="1"/>
      <protection locked="0"/>
    </xf>
    <xf numFmtId="0" fontId="92" fillId="0" borderId="9" xfId="47" applyFont="1" applyFill="1" applyBorder="1" applyAlignment="1" applyProtection="1">
      <alignment vertical="center" wrapText="1"/>
      <protection locked="0"/>
    </xf>
    <xf numFmtId="1" fontId="92" fillId="0" borderId="9" xfId="47" applyNumberFormat="1" applyFont="1" applyFill="1" applyBorder="1" applyAlignment="1">
      <alignment vertical="center" wrapText="1"/>
      <protection/>
    </xf>
    <xf numFmtId="183" fontId="92" fillId="0" borderId="9" xfId="47" applyNumberFormat="1" applyFont="1" applyFill="1" applyBorder="1" applyAlignment="1">
      <alignment vertical="center" wrapText="1"/>
      <protection/>
    </xf>
    <xf numFmtId="183" fontId="93" fillId="0" borderId="0" xfId="47" applyNumberFormat="1" applyFont="1" applyFill="1">
      <alignment vertical="center"/>
      <protection/>
    </xf>
    <xf numFmtId="1" fontId="90" fillId="0" borderId="9" xfId="0" applyNumberFormat="1" applyFont="1" applyFill="1" applyBorder="1" applyAlignment="1" applyProtection="1">
      <alignment vertical="center" wrapText="1"/>
      <protection locked="0"/>
    </xf>
    <xf numFmtId="0" fontId="32" fillId="0" borderId="0" xfId="47" applyFont="1" applyFill="1">
      <alignment vertical="center"/>
      <protection/>
    </xf>
    <xf numFmtId="0" fontId="32" fillId="0" borderId="0" xfId="47" applyFont="1" applyFill="1" applyBorder="1">
      <alignment vertical="center"/>
      <protection/>
    </xf>
    <xf numFmtId="0" fontId="34" fillId="0" borderId="18" xfId="47" applyFont="1" applyFill="1" applyBorder="1" applyAlignment="1">
      <alignment horizontal="center" vertical="center"/>
      <protection/>
    </xf>
    <xf numFmtId="0" fontId="34" fillId="0" borderId="19" xfId="47" applyFont="1" applyFill="1" applyBorder="1" applyAlignment="1">
      <alignment horizontal="center" vertical="center"/>
      <protection/>
    </xf>
    <xf numFmtId="0" fontId="34" fillId="0" borderId="20" xfId="47" applyFont="1" applyFill="1" applyBorder="1" applyAlignment="1">
      <alignment horizontal="center" vertical="center"/>
      <protection/>
    </xf>
    <xf numFmtId="0" fontId="34" fillId="0" borderId="13" xfId="47" applyFont="1" applyFill="1" applyBorder="1" applyAlignment="1">
      <alignment vertical="center" wrapText="1"/>
      <protection/>
    </xf>
    <xf numFmtId="0" fontId="34" fillId="0" borderId="10" xfId="47" applyFont="1" applyFill="1" applyBorder="1" applyAlignment="1">
      <alignment horizontal="center" vertical="center"/>
      <protection/>
    </xf>
    <xf numFmtId="183" fontId="34" fillId="0" borderId="10" xfId="47" applyNumberFormat="1" applyFont="1" applyFill="1" applyBorder="1" applyAlignment="1">
      <alignment horizontal="center" vertical="center"/>
      <protection/>
    </xf>
    <xf numFmtId="0" fontId="34" fillId="0" borderId="16" xfId="47" applyFont="1" applyFill="1" applyBorder="1" applyAlignment="1">
      <alignment vertical="center" wrapText="1"/>
      <protection/>
    </xf>
    <xf numFmtId="183" fontId="34" fillId="0" borderId="16" xfId="47" applyNumberFormat="1" applyFont="1" applyFill="1" applyBorder="1" applyAlignment="1">
      <alignment horizontal="center" vertical="center"/>
      <protection/>
    </xf>
    <xf numFmtId="0" fontId="84" fillId="0" borderId="9" xfId="47" applyFont="1" applyFill="1" applyBorder="1" applyAlignment="1">
      <alignment vertical="center" wrapText="1"/>
      <protection/>
    </xf>
    <xf numFmtId="1" fontId="84" fillId="0" borderId="9" xfId="47" applyNumberFormat="1" applyFont="1" applyFill="1" applyBorder="1" applyAlignment="1" applyProtection="1">
      <alignment vertical="center" wrapText="1"/>
      <protection locked="0"/>
    </xf>
    <xf numFmtId="183" fontId="84" fillId="0" borderId="9" xfId="47" applyNumberFormat="1" applyFont="1" applyFill="1" applyBorder="1" applyAlignment="1">
      <alignment vertical="center" wrapText="1"/>
      <protection/>
    </xf>
    <xf numFmtId="187" fontId="84" fillId="0" borderId="9" xfId="47" applyNumberFormat="1" applyFont="1" applyFill="1" applyBorder="1" applyAlignment="1" applyProtection="1">
      <alignment vertical="center" wrapText="1"/>
      <protection locked="0"/>
    </xf>
    <xf numFmtId="0" fontId="47" fillId="0" borderId="43" xfId="0" applyFont="1" applyBorder="1" applyAlignment="1">
      <alignment vertical="center" wrapText="1"/>
    </xf>
    <xf numFmtId="0" fontId="48" fillId="0" borderId="43" xfId="0" applyFont="1" applyBorder="1" applyAlignment="1">
      <alignment vertical="center" wrapText="1"/>
    </xf>
    <xf numFmtId="0" fontId="85" fillId="0" borderId="9" xfId="47" applyFont="1" applyFill="1" applyBorder="1" applyAlignment="1">
      <alignment vertical="center" wrapText="1"/>
      <protection/>
    </xf>
    <xf numFmtId="1" fontId="85" fillId="0" borderId="9" xfId="47" applyNumberFormat="1" applyFont="1" applyFill="1" applyBorder="1" applyAlignment="1" applyProtection="1">
      <alignment vertical="center" wrapText="1"/>
      <protection locked="0"/>
    </xf>
    <xf numFmtId="183" fontId="85" fillId="0" borderId="9" xfId="47" applyNumberFormat="1" applyFont="1" applyFill="1" applyBorder="1" applyAlignment="1">
      <alignment vertical="center" wrapText="1"/>
      <protection/>
    </xf>
    <xf numFmtId="187" fontId="85" fillId="0" borderId="9" xfId="47" applyNumberFormat="1" applyFont="1" applyFill="1" applyBorder="1" applyAlignment="1" applyProtection="1">
      <alignment vertical="center" wrapText="1"/>
      <protection locked="0"/>
    </xf>
    <xf numFmtId="1" fontId="85" fillId="0" borderId="9" xfId="47" applyNumberFormat="1" applyFont="1" applyFill="1" applyBorder="1" applyProtection="1">
      <alignment vertical="center"/>
      <protection locked="0"/>
    </xf>
    <xf numFmtId="0" fontId="49" fillId="0" borderId="9" xfId="47" applyFont="1" applyFill="1" applyBorder="1">
      <alignment vertical="center"/>
      <protection/>
    </xf>
    <xf numFmtId="0" fontId="49" fillId="0" borderId="9" xfId="47" applyFont="1" applyFill="1" applyBorder="1" applyAlignment="1">
      <alignment vertical="center" wrapText="1"/>
      <protection/>
    </xf>
    <xf numFmtId="0" fontId="85" fillId="0" borderId="9" xfId="0" applyFont="1" applyFill="1" applyBorder="1" applyAlignment="1" applyProtection="1">
      <alignment vertical="center" wrapText="1"/>
      <protection locked="0"/>
    </xf>
    <xf numFmtId="0" fontId="85" fillId="0" borderId="9" xfId="47" applyFont="1" applyFill="1" applyBorder="1" applyAlignment="1" applyProtection="1">
      <alignment vertical="center" wrapText="1"/>
      <protection locked="0"/>
    </xf>
    <xf numFmtId="0" fontId="49" fillId="0" borderId="16" xfId="47" applyFont="1" applyFill="1" applyBorder="1">
      <alignment vertical="center"/>
      <protection/>
    </xf>
    <xf numFmtId="0" fontId="85" fillId="0" borderId="16" xfId="47" applyFont="1" applyFill="1" applyBorder="1" applyAlignment="1">
      <alignment vertical="center" wrapText="1"/>
      <protection/>
    </xf>
    <xf numFmtId="1" fontId="85" fillId="0" borderId="16" xfId="47" applyNumberFormat="1" applyFont="1" applyFill="1" applyBorder="1" applyAlignment="1" applyProtection="1">
      <alignment vertical="center" wrapText="1"/>
      <protection locked="0"/>
    </xf>
    <xf numFmtId="183" fontId="85" fillId="0" borderId="16" xfId="47" applyNumberFormat="1" applyFont="1" applyFill="1" applyBorder="1" applyAlignment="1">
      <alignment vertical="center" wrapText="1"/>
      <protection/>
    </xf>
    <xf numFmtId="187" fontId="85" fillId="0" borderId="16" xfId="47" applyNumberFormat="1" applyFont="1" applyFill="1" applyBorder="1" applyAlignment="1" applyProtection="1">
      <alignment vertical="center" wrapText="1"/>
      <protection locked="0"/>
    </xf>
    <xf numFmtId="0" fontId="49" fillId="0" borderId="9" xfId="47" applyFont="1" applyFill="1" applyBorder="1" applyAlignment="1">
      <alignment horizontal="left" vertical="center"/>
      <protection/>
    </xf>
    <xf numFmtId="0" fontId="49" fillId="0" borderId="9" xfId="47" applyNumberFormat="1" applyFont="1" applyFill="1" applyBorder="1" applyAlignment="1">
      <alignment vertical="center" wrapText="1"/>
      <protection/>
    </xf>
    <xf numFmtId="0" fontId="32" fillId="0" borderId="39" xfId="47" applyFont="1" applyFill="1" applyBorder="1" applyAlignment="1">
      <alignment horizontal="right" vertical="center"/>
      <protection/>
    </xf>
    <xf numFmtId="0" fontId="34" fillId="0" borderId="9" xfId="47" applyFont="1" applyFill="1" applyBorder="1" applyAlignment="1">
      <alignment horizontal="centerContinuous" vertical="center"/>
      <protection/>
    </xf>
    <xf numFmtId="0" fontId="34" fillId="0" borderId="9" xfId="47" applyFont="1" applyFill="1" applyBorder="1" applyAlignment="1">
      <alignment horizontal="center" vertical="center"/>
      <protection/>
    </xf>
    <xf numFmtId="183" fontId="34" fillId="0" borderId="9" xfId="47" applyNumberFormat="1" applyFont="1" applyFill="1" applyBorder="1" applyAlignment="1">
      <alignment horizontal="center" vertical="center"/>
      <protection/>
    </xf>
    <xf numFmtId="1" fontId="84" fillId="0" borderId="9" xfId="47" applyNumberFormat="1" applyFont="1" applyFill="1" applyBorder="1" applyAlignment="1">
      <alignment vertical="center" wrapText="1"/>
      <protection/>
    </xf>
    <xf numFmtId="1" fontId="85" fillId="0" borderId="9" xfId="47" applyNumberFormat="1" applyFont="1" applyFill="1" applyBorder="1" applyAlignment="1">
      <alignment vertical="center" wrapText="1"/>
      <protection/>
    </xf>
    <xf numFmtId="1" fontId="85" fillId="0" borderId="16" xfId="47" applyNumberFormat="1" applyFont="1" applyFill="1" applyBorder="1" applyAlignment="1">
      <alignment vertical="center" wrapText="1"/>
      <protection/>
    </xf>
    <xf numFmtId="0" fontId="17" fillId="0" borderId="0" xfId="47" applyFont="1" applyFill="1">
      <alignment vertical="center"/>
      <protection/>
    </xf>
    <xf numFmtId="0" fontId="28" fillId="0" borderId="0" xfId="47" applyFont="1" applyFill="1" applyAlignment="1">
      <alignment vertical="center"/>
      <protection/>
    </xf>
    <xf numFmtId="0" fontId="29" fillId="0" borderId="0" xfId="47" applyFont="1" applyFill="1" applyAlignment="1">
      <alignment vertical="center"/>
      <protection/>
    </xf>
    <xf numFmtId="0" fontId="17" fillId="0" borderId="0" xfId="47" applyFont="1" applyFill="1" applyAlignment="1">
      <alignment vertical="center"/>
      <protection/>
    </xf>
    <xf numFmtId="0" fontId="17" fillId="22" borderId="0" xfId="47" applyFont="1" applyFill="1" applyAlignment="1">
      <alignment vertical="center"/>
      <protection/>
    </xf>
    <xf numFmtId="180" fontId="0" fillId="0" borderId="0" xfId="47" applyNumberFormat="1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31" fillId="0" borderId="0" xfId="47" applyFont="1" applyFill="1" applyAlignment="1" applyProtection="1">
      <alignment horizontal="center" vertical="center"/>
      <protection locked="0"/>
    </xf>
    <xf numFmtId="180" fontId="31" fillId="0" borderId="0" xfId="47" applyNumberFormat="1" applyFont="1" applyFill="1" applyAlignment="1" applyProtection="1">
      <alignment horizontal="center" vertical="center"/>
      <protection locked="0"/>
    </xf>
    <xf numFmtId="180" fontId="33" fillId="0" borderId="0" xfId="47" applyNumberFormat="1" applyFont="1" applyFill="1" applyAlignment="1">
      <alignment horizontal="center" vertical="center"/>
      <protection/>
    </xf>
    <xf numFmtId="10" fontId="32" fillId="0" borderId="0" xfId="0" applyNumberFormat="1" applyFont="1" applyAlignment="1">
      <alignment horizontal="justify"/>
    </xf>
    <xf numFmtId="1" fontId="33" fillId="0" borderId="0" xfId="47" applyNumberFormat="1" applyFont="1" applyFill="1">
      <alignment vertical="center"/>
      <protection/>
    </xf>
    <xf numFmtId="180" fontId="34" fillId="0" borderId="11" xfId="47" applyNumberFormat="1" applyFont="1" applyFill="1" applyBorder="1" applyAlignment="1">
      <alignment horizontal="center" vertical="center" wrapText="1"/>
      <protection/>
    </xf>
    <xf numFmtId="0" fontId="34" fillId="0" borderId="12" xfId="47" applyFont="1" applyFill="1" applyBorder="1" applyAlignment="1">
      <alignment horizontal="center" vertical="center"/>
      <protection/>
    </xf>
    <xf numFmtId="180" fontId="28" fillId="0" borderId="13" xfId="47" applyNumberFormat="1" applyFont="1" applyFill="1" applyBorder="1" applyAlignment="1">
      <alignment vertical="center" wrapText="1"/>
      <protection/>
    </xf>
    <xf numFmtId="0" fontId="34" fillId="0" borderId="13" xfId="47" applyFont="1" applyFill="1" applyBorder="1" applyAlignment="1">
      <alignment horizontal="center" vertical="center" wrapText="1"/>
      <protection/>
    </xf>
    <xf numFmtId="0" fontId="34" fillId="0" borderId="21" xfId="47" applyFont="1" applyFill="1" applyBorder="1" applyAlignment="1">
      <alignment horizontal="center" vertical="center" wrapText="1"/>
      <protection/>
    </xf>
    <xf numFmtId="180" fontId="28" fillId="0" borderId="16" xfId="47" applyNumberFormat="1" applyFont="1" applyFill="1" applyBorder="1" applyAlignment="1">
      <alignment vertical="center" wrapText="1"/>
      <protection/>
    </xf>
    <xf numFmtId="0" fontId="34" fillId="0" borderId="16" xfId="47" applyFont="1" applyFill="1" applyBorder="1" applyAlignment="1">
      <alignment horizontal="center" vertical="center" wrapText="1"/>
      <protection/>
    </xf>
    <xf numFmtId="0" fontId="28" fillId="0" borderId="14" xfId="47" applyFont="1" applyFill="1" applyBorder="1" applyAlignment="1">
      <alignment horizontal="center" vertical="center" wrapText="1"/>
      <protection/>
    </xf>
    <xf numFmtId="0" fontId="34" fillId="0" borderId="15" xfId="47" applyFont="1" applyFill="1" applyBorder="1" applyAlignment="1">
      <alignment horizontal="center" vertical="center"/>
      <protection/>
    </xf>
    <xf numFmtId="0" fontId="34" fillId="0" borderId="9" xfId="47" applyFont="1" applyFill="1" applyBorder="1" applyAlignment="1">
      <alignment vertical="center" wrapText="1"/>
      <protection/>
    </xf>
    <xf numFmtId="180" fontId="50" fillId="0" borderId="10" xfId="47" applyNumberFormat="1" applyFont="1" applyFill="1" applyBorder="1" applyAlignment="1">
      <alignment horizontal="right" vertical="center"/>
      <protection/>
    </xf>
    <xf numFmtId="180" fontId="89" fillId="0" borderId="10" xfId="47" applyNumberFormat="1" applyFont="1" applyFill="1" applyBorder="1" applyAlignment="1">
      <alignment horizontal="right" vertical="center" wrapText="1"/>
      <protection/>
    </xf>
    <xf numFmtId="1" fontId="89" fillId="0" borderId="10" xfId="47" applyNumberFormat="1" applyFont="1" applyFill="1" applyBorder="1" applyAlignment="1">
      <alignment horizontal="right" vertical="center" wrapText="1"/>
      <protection/>
    </xf>
    <xf numFmtId="0" fontId="89" fillId="0" borderId="9" xfId="47" applyFont="1" applyFill="1" applyBorder="1" applyAlignment="1">
      <alignment horizontal="right" vertical="center" wrapText="1"/>
      <protection/>
    </xf>
    <xf numFmtId="183" fontId="89" fillId="0" borderId="14" xfId="47" applyNumberFormat="1" applyFont="1" applyFill="1" applyBorder="1" applyAlignment="1">
      <alignment horizontal="right" vertical="center" wrapText="1"/>
      <protection/>
    </xf>
    <xf numFmtId="1" fontId="89" fillId="0" borderId="14" xfId="47" applyNumberFormat="1" applyFont="1" applyFill="1" applyBorder="1" applyAlignment="1">
      <alignment horizontal="right" vertical="center" wrapText="1"/>
      <protection/>
    </xf>
    <xf numFmtId="183" fontId="89" fillId="0" borderId="16" xfId="47" applyNumberFormat="1" applyFont="1" applyFill="1" applyBorder="1" applyAlignment="1">
      <alignment horizontal="right" vertical="center" wrapText="1"/>
      <protection/>
    </xf>
    <xf numFmtId="0" fontId="32" fillId="0" borderId="18" xfId="47" applyFont="1" applyFill="1" applyBorder="1" applyAlignment="1">
      <alignment vertical="center" wrapText="1"/>
      <protection/>
    </xf>
    <xf numFmtId="0" fontId="32" fillId="0" borderId="9" xfId="47" applyFont="1" applyFill="1" applyBorder="1" applyAlignment="1" applyProtection="1">
      <alignment horizontal="right" vertical="center"/>
      <protection locked="0"/>
    </xf>
    <xf numFmtId="180" fontId="94" fillId="0" borderId="9" xfId="0" applyNumberFormat="1" applyFont="1" applyFill="1" applyBorder="1" applyAlignment="1">
      <alignment vertical="center" wrapText="1"/>
    </xf>
    <xf numFmtId="1" fontId="90" fillId="0" borderId="9" xfId="47" applyNumberFormat="1" applyFont="1" applyFill="1" applyBorder="1" applyAlignment="1">
      <alignment horizontal="right" vertical="center" wrapText="1"/>
      <protection/>
    </xf>
    <xf numFmtId="1" fontId="90" fillId="0" borderId="20" xfId="47" applyNumberFormat="1" applyFont="1" applyFill="1" applyBorder="1" applyAlignment="1">
      <alignment horizontal="right" vertical="center" wrapText="1"/>
      <protection/>
    </xf>
    <xf numFmtId="183" fontId="90" fillId="0" borderId="14" xfId="47" applyNumberFormat="1" applyFont="1" applyFill="1" applyBorder="1" applyAlignment="1">
      <alignment horizontal="right" vertical="center" wrapText="1"/>
      <protection/>
    </xf>
    <xf numFmtId="1" fontId="85" fillId="0" borderId="18" xfId="47" applyNumberFormat="1" applyFont="1" applyFill="1" applyBorder="1" applyAlignment="1">
      <alignment horizontal="right" vertical="center"/>
      <protection/>
    </xf>
    <xf numFmtId="183" fontId="90" fillId="0" borderId="9" xfId="47" applyNumberFormat="1" applyFont="1" applyFill="1" applyBorder="1" applyAlignment="1">
      <alignment horizontal="right" vertical="center" wrapText="1"/>
      <protection/>
    </xf>
    <xf numFmtId="180" fontId="32" fillId="0" borderId="9" xfId="47" applyNumberFormat="1" applyFont="1" applyFill="1" applyBorder="1" applyAlignment="1">
      <alignment horizontal="right" vertical="center"/>
      <protection/>
    </xf>
    <xf numFmtId="0" fontId="32" fillId="0" borderId="9" xfId="47" applyFont="1" applyFill="1" applyBorder="1" applyAlignment="1">
      <alignment vertical="center" wrapText="1"/>
      <protection/>
    </xf>
    <xf numFmtId="0" fontId="36" fillId="0" borderId="9" xfId="47" applyFont="1" applyFill="1" applyBorder="1" applyAlignment="1">
      <alignment horizontal="right" vertical="center"/>
      <protection/>
    </xf>
    <xf numFmtId="1" fontId="85" fillId="0" borderId="9" xfId="47" applyNumberFormat="1" applyFont="1" applyFill="1" applyBorder="1" applyAlignment="1">
      <alignment horizontal="right" vertical="center"/>
      <protection/>
    </xf>
    <xf numFmtId="0" fontId="34" fillId="0" borderId="12" xfId="47" applyNumberFormat="1" applyFont="1" applyFill="1" applyBorder="1" applyAlignment="1">
      <alignment horizontal="center" vertical="center" wrapText="1"/>
      <protection/>
    </xf>
    <xf numFmtId="0" fontId="34" fillId="0" borderId="28" xfId="47" applyNumberFormat="1" applyFont="1" applyFill="1" applyBorder="1" applyAlignment="1">
      <alignment horizontal="center" vertical="center"/>
      <protection/>
    </xf>
    <xf numFmtId="183" fontId="89" fillId="0" borderId="9" xfId="47" applyNumberFormat="1" applyFont="1" applyFill="1" applyBorder="1" applyAlignment="1">
      <alignment horizontal="right" vertical="center" wrapText="1"/>
      <protection/>
    </xf>
    <xf numFmtId="1" fontId="89" fillId="0" borderId="9" xfId="47" applyNumberFormat="1" applyFont="1" applyFill="1" applyBorder="1" applyAlignment="1">
      <alignment horizontal="right" vertical="center" wrapText="1"/>
      <protection/>
    </xf>
    <xf numFmtId="180" fontId="90" fillId="0" borderId="9" xfId="47" applyNumberFormat="1" applyFont="1" applyFill="1" applyBorder="1" applyAlignment="1">
      <alignment horizontal="right" vertical="center" wrapText="1"/>
      <protection/>
    </xf>
    <xf numFmtId="0" fontId="36" fillId="0" borderId="0" xfId="0" applyFont="1" applyFill="1" applyAlignment="1">
      <alignment/>
    </xf>
    <xf numFmtId="0" fontId="34" fillId="0" borderId="0" xfId="47" applyFont="1" applyFill="1" applyAlignment="1">
      <alignment vertical="center" wrapText="1"/>
      <protection/>
    </xf>
    <xf numFmtId="0" fontId="52" fillId="0" borderId="0" xfId="47" applyFont="1" applyFill="1">
      <alignment vertical="center"/>
      <protection/>
    </xf>
    <xf numFmtId="0" fontId="2" fillId="0" borderId="0" xfId="47" applyFont="1" applyFill="1">
      <alignment vertical="center"/>
      <protection/>
    </xf>
    <xf numFmtId="0" fontId="53" fillId="0" borderId="0" xfId="47" applyFont="1" applyFill="1" applyAlignment="1" applyProtection="1">
      <alignment horizontal="center" vertical="center"/>
      <protection locked="0"/>
    </xf>
    <xf numFmtId="188" fontId="33" fillId="0" borderId="0" xfId="47" applyNumberFormat="1" applyFont="1" applyFill="1">
      <alignment vertical="center"/>
      <protection/>
    </xf>
    <xf numFmtId="0" fontId="42" fillId="0" borderId="10" xfId="47" applyFont="1" applyFill="1" applyBorder="1" applyAlignment="1">
      <alignment vertical="center"/>
      <protection/>
    </xf>
    <xf numFmtId="0" fontId="42" fillId="0" borderId="10" xfId="47" applyFont="1" applyFill="1" applyBorder="1" applyAlignment="1">
      <alignment horizontal="center" vertical="center"/>
      <protection/>
    </xf>
    <xf numFmtId="0" fontId="42" fillId="0" borderId="18" xfId="47" applyFont="1" applyFill="1" applyBorder="1" applyAlignment="1">
      <alignment horizontal="center" vertical="center"/>
      <protection/>
    </xf>
    <xf numFmtId="0" fontId="42" fillId="0" borderId="19" xfId="47" applyFont="1" applyFill="1" applyBorder="1" applyAlignment="1">
      <alignment horizontal="center" vertical="center"/>
      <protection/>
    </xf>
    <xf numFmtId="0" fontId="42" fillId="0" borderId="13" xfId="47" applyFont="1" applyFill="1" applyBorder="1" applyAlignment="1">
      <alignment horizontal="centerContinuous" vertical="center"/>
      <protection/>
    </xf>
    <xf numFmtId="0" fontId="42" fillId="0" borderId="13" xfId="47" applyFont="1" applyFill="1" applyBorder="1" applyAlignment="1">
      <alignment vertical="center"/>
      <protection/>
    </xf>
    <xf numFmtId="0" fontId="42" fillId="0" borderId="13" xfId="47" applyFont="1" applyFill="1" applyBorder="1" applyAlignment="1">
      <alignment horizontal="center" vertical="center" wrapText="1"/>
      <protection/>
    </xf>
    <xf numFmtId="183" fontId="42" fillId="0" borderId="9" xfId="47" applyNumberFormat="1" applyFont="1" applyFill="1" applyBorder="1" applyAlignment="1">
      <alignment horizontal="center" vertical="center"/>
      <protection/>
    </xf>
    <xf numFmtId="0" fontId="42" fillId="0" borderId="16" xfId="47" applyFont="1" applyFill="1" applyBorder="1" applyAlignment="1">
      <alignment vertical="center" wrapText="1"/>
      <protection/>
    </xf>
    <xf numFmtId="0" fontId="42" fillId="0" borderId="16" xfId="47" applyFont="1" applyFill="1" applyBorder="1" applyAlignment="1">
      <alignment horizontal="center" vertical="center" wrapText="1"/>
      <protection/>
    </xf>
    <xf numFmtId="0" fontId="42" fillId="0" borderId="16" xfId="47" applyFont="1" applyFill="1" applyBorder="1" applyAlignment="1" applyProtection="1">
      <alignment horizontal="center" vertical="center" wrapText="1"/>
      <protection locked="0"/>
    </xf>
    <xf numFmtId="183" fontId="42" fillId="0" borderId="9" xfId="47" applyNumberFormat="1" applyFont="1" applyFill="1" applyBorder="1" applyAlignment="1">
      <alignment horizontal="center" vertical="center" wrapText="1"/>
      <protection/>
    </xf>
    <xf numFmtId="0" fontId="42" fillId="0" borderId="9" xfId="47" applyFont="1" applyFill="1" applyBorder="1" applyAlignment="1">
      <alignment horizontal="center" vertical="center" wrapText="1"/>
      <protection/>
    </xf>
    <xf numFmtId="0" fontId="54" fillId="0" borderId="9" xfId="47" applyFont="1" applyFill="1" applyBorder="1">
      <alignment vertical="center"/>
      <protection/>
    </xf>
    <xf numFmtId="0" fontId="89" fillId="0" borderId="9" xfId="47" applyFont="1" applyFill="1" applyBorder="1">
      <alignment vertical="center"/>
      <protection/>
    </xf>
    <xf numFmtId="0" fontId="54" fillId="0" borderId="9" xfId="47" applyFont="1" applyFill="1" applyBorder="1" applyAlignment="1">
      <alignment vertical="center" wrapText="1"/>
      <protection/>
    </xf>
    <xf numFmtId="180" fontId="89" fillId="0" borderId="9" xfId="47" applyNumberFormat="1" applyFont="1" applyFill="1" applyBorder="1" applyAlignment="1">
      <alignment horizontal="right" vertical="center" wrapText="1"/>
      <protection/>
    </xf>
    <xf numFmtId="0" fontId="32" fillId="0" borderId="9" xfId="47" applyFont="1" applyFill="1" applyBorder="1" applyAlignment="1">
      <alignment vertical="center"/>
      <protection/>
    </xf>
    <xf numFmtId="0" fontId="90" fillId="0" borderId="9" xfId="47" applyFont="1" applyFill="1" applyBorder="1" applyAlignment="1" applyProtection="1">
      <alignment vertical="center"/>
      <protection locked="0"/>
    </xf>
    <xf numFmtId="0" fontId="90" fillId="0" borderId="9" xfId="0" applyNumberFormat="1" applyFont="1" applyFill="1" applyBorder="1" applyAlignment="1">
      <alignment horizontal="right" vertical="center" wrapText="1"/>
    </xf>
    <xf numFmtId="1" fontId="90" fillId="0" borderId="9" xfId="47" applyNumberFormat="1" applyFont="1" applyFill="1" applyBorder="1" applyAlignment="1" applyProtection="1">
      <alignment horizontal="right" vertical="center" wrapText="1"/>
      <protection locked="0"/>
    </xf>
    <xf numFmtId="180" fontId="90" fillId="0" borderId="9" xfId="47" applyNumberFormat="1" applyFont="1" applyFill="1" applyBorder="1" applyAlignment="1" applyProtection="1">
      <alignment horizontal="right" vertical="center" wrapText="1"/>
      <protection locked="0"/>
    </xf>
    <xf numFmtId="0" fontId="90" fillId="0" borderId="9" xfId="0" applyNumberFormat="1" applyFont="1" applyFill="1" applyBorder="1" applyAlignment="1" applyProtection="1">
      <alignment horizontal="right" vertical="center" wrapText="1"/>
      <protection/>
    </xf>
    <xf numFmtId="0" fontId="54" fillId="0" borderId="9" xfId="47" applyFont="1" applyFill="1" applyBorder="1" applyAlignment="1">
      <alignment vertical="center"/>
      <protection/>
    </xf>
    <xf numFmtId="0" fontId="89" fillId="0" borderId="9" xfId="47" applyFont="1" applyFill="1" applyBorder="1" applyAlignment="1" applyProtection="1">
      <alignment vertical="center"/>
      <protection locked="0"/>
    </xf>
    <xf numFmtId="0" fontId="89" fillId="0" borderId="9" xfId="47" applyFont="1" applyFill="1" applyBorder="1" applyAlignment="1" applyProtection="1">
      <alignment horizontal="right" vertical="center" wrapText="1"/>
      <protection locked="0"/>
    </xf>
    <xf numFmtId="1" fontId="89" fillId="0" borderId="9" xfId="47" applyNumberFormat="1" applyFont="1" applyFill="1" applyBorder="1" applyAlignment="1" applyProtection="1">
      <alignment horizontal="right" vertical="center" wrapText="1"/>
      <protection locked="0"/>
    </xf>
    <xf numFmtId="0" fontId="55" fillId="0" borderId="9" xfId="47" applyFont="1" applyFill="1" applyBorder="1" applyAlignment="1">
      <alignment vertical="center"/>
      <protection/>
    </xf>
    <xf numFmtId="0" fontId="90" fillId="0" borderId="9" xfId="47" applyFont="1" applyFill="1" applyBorder="1" applyAlignment="1" applyProtection="1">
      <alignment horizontal="right" vertical="center" wrapText="1"/>
      <protection locked="0"/>
    </xf>
    <xf numFmtId="0" fontId="56" fillId="0" borderId="9" xfId="47" applyFont="1" applyFill="1" applyBorder="1" applyAlignment="1">
      <alignment vertical="center"/>
      <protection/>
    </xf>
    <xf numFmtId="0" fontId="95" fillId="0" borderId="9" xfId="47" applyFont="1" applyFill="1" applyBorder="1" applyAlignment="1" applyProtection="1">
      <alignment vertical="center"/>
      <protection locked="0"/>
    </xf>
    <xf numFmtId="0" fontId="89" fillId="0" borderId="9" xfId="47" applyNumberFormat="1" applyFont="1" applyFill="1" applyBorder="1" applyAlignment="1">
      <alignment vertical="center"/>
      <protection/>
    </xf>
    <xf numFmtId="0" fontId="89" fillId="0" borderId="9" xfId="47" applyNumberFormat="1" applyFont="1" applyFill="1" applyBorder="1" applyAlignment="1">
      <alignment horizontal="right" vertical="center" wrapText="1"/>
      <protection/>
    </xf>
    <xf numFmtId="0" fontId="58" fillId="0" borderId="0" xfId="47" applyFont="1" applyFill="1">
      <alignment vertical="center"/>
      <protection/>
    </xf>
    <xf numFmtId="1" fontId="0" fillId="22" borderId="0" xfId="47" applyNumberFormat="1" applyFont="1" applyFill="1">
      <alignment vertical="center"/>
      <protection/>
    </xf>
    <xf numFmtId="0" fontId="0" fillId="22" borderId="0" xfId="47" applyFont="1" applyFill="1">
      <alignment vertical="center"/>
      <protection/>
    </xf>
    <xf numFmtId="1" fontId="0" fillId="0" borderId="0" xfId="47" applyNumberFormat="1" applyFont="1" applyFill="1">
      <alignment vertical="center"/>
      <protection/>
    </xf>
    <xf numFmtId="0" fontId="32" fillId="0" borderId="39" xfId="47" applyNumberFormat="1" applyFont="1" applyFill="1" applyBorder="1" applyAlignment="1">
      <alignment horizontal="right" vertical="center"/>
      <protection/>
    </xf>
    <xf numFmtId="0" fontId="42" fillId="0" borderId="20" xfId="47" applyFont="1" applyFill="1" applyBorder="1" applyAlignment="1">
      <alignment horizontal="center" vertical="center"/>
      <protection/>
    </xf>
    <xf numFmtId="183" fontId="42" fillId="0" borderId="10" xfId="47" applyNumberFormat="1" applyFont="1" applyFill="1" applyBorder="1" applyAlignment="1">
      <alignment horizontal="center" vertical="center"/>
      <protection/>
    </xf>
    <xf numFmtId="183" fontId="42" fillId="0" borderId="16" xfId="47" applyNumberFormat="1" applyFont="1" applyFill="1" applyBorder="1" applyAlignment="1">
      <alignment horizontal="center" vertical="center" wrapText="1"/>
      <protection/>
    </xf>
    <xf numFmtId="0" fontId="90" fillId="0" borderId="0" xfId="47" applyFont="1" applyFill="1" applyAlignment="1">
      <alignment vertical="center" wrapText="1"/>
      <protection/>
    </xf>
    <xf numFmtId="0" fontId="90" fillId="0" borderId="9" xfId="47" applyFont="1" applyFill="1" applyBorder="1" applyAlignment="1">
      <alignment horizontal="right" vertical="center" wrapText="1"/>
      <protection/>
    </xf>
    <xf numFmtId="1" fontId="92" fillId="0" borderId="9" xfId="47" applyNumberFormat="1" applyFont="1" applyFill="1" applyBorder="1" applyAlignment="1" applyProtection="1">
      <alignment horizontal="right" vertical="center"/>
      <protection locked="0"/>
    </xf>
    <xf numFmtId="1" fontId="89" fillId="0" borderId="9" xfId="47" applyNumberFormat="1" applyFont="1" applyFill="1" applyBorder="1" applyAlignment="1">
      <alignment horizontal="right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2016年（11月、万元）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国有资本经营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ckup\&#25105;&#30340;&#25991;&#26723;\My%20RTX%20Files\02000506\2023-6&#24555;&#25253;7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5910;&#25903;&#26376;&#25253;&#34920;\2023&#24180;&#25910;&#25903;&#20998;&#26512;\2023&#24180;6&#26376;&#25910;&#25903;&#20998;&#26512;\2023&#24180;6&#26376;&#25910;&#25903;&#26376;&#25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-1"/>
      <sheetName val="4-2"/>
      <sheetName val="5 -1"/>
      <sheetName val="5-2"/>
      <sheetName val="6"/>
      <sheetName val="7"/>
      <sheetName val="税收"/>
      <sheetName val="非税"/>
      <sheetName val="国地税"/>
      <sheetName val="出让"/>
      <sheetName val="民生支出"/>
      <sheetName val="收入图"/>
      <sheetName val="支出图 "/>
      <sheetName val="新老体制对比"/>
      <sheetName val="23收"/>
      <sheetName val="23上收"/>
      <sheetName val="23支"/>
      <sheetName val="23上月支"/>
      <sheetName val="22收"/>
      <sheetName val="22上收"/>
      <sheetName val="22支"/>
      <sheetName val="22上支"/>
      <sheetName val="还原2018年口径"/>
      <sheetName val="Sheet2"/>
    </sheetNames>
    <sheetDataSet>
      <sheetData sheetId="17">
        <row r="4">
          <cell r="C4">
            <v>4867969</v>
          </cell>
          <cell r="D4">
            <v>1197809</v>
          </cell>
          <cell r="E4">
            <v>3670160</v>
          </cell>
          <cell r="F4">
            <v>1436763</v>
          </cell>
          <cell r="G4">
            <v>725986</v>
          </cell>
          <cell r="H4">
            <v>75521</v>
          </cell>
          <cell r="I4">
            <v>350506</v>
          </cell>
          <cell r="J4">
            <v>20241</v>
          </cell>
          <cell r="K4">
            <v>91616</v>
          </cell>
          <cell r="L4">
            <v>119907</v>
          </cell>
          <cell r="M4">
            <v>59472</v>
          </cell>
          <cell r="N4">
            <v>13819</v>
          </cell>
          <cell r="O4">
            <v>43691</v>
          </cell>
          <cell r="P4">
            <v>308193</v>
          </cell>
          <cell r="Q4">
            <v>28056</v>
          </cell>
          <cell r="R4">
            <v>10555</v>
          </cell>
          <cell r="S4">
            <v>69459</v>
          </cell>
          <cell r="T4">
            <v>61545</v>
          </cell>
          <cell r="U4">
            <v>183032</v>
          </cell>
          <cell r="V4">
            <v>24845</v>
          </cell>
          <cell r="W4">
            <v>16527</v>
          </cell>
          <cell r="X4">
            <v>30426</v>
          </cell>
        </row>
        <row r="27">
          <cell r="C27">
            <v>180</v>
          </cell>
          <cell r="D27">
            <v>143</v>
          </cell>
          <cell r="E27">
            <v>37</v>
          </cell>
          <cell r="F27">
            <v>20</v>
          </cell>
          <cell r="G27">
            <v>0</v>
          </cell>
          <cell r="H27">
            <v>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15</v>
          </cell>
          <cell r="W27">
            <v>0</v>
          </cell>
          <cell r="X27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>
            <v>8253</v>
          </cell>
          <cell r="D31">
            <v>6519</v>
          </cell>
          <cell r="E31">
            <v>1734</v>
          </cell>
          <cell r="F31">
            <v>84</v>
          </cell>
          <cell r="G31">
            <v>1601</v>
          </cell>
          <cell r="H31">
            <v>31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</v>
          </cell>
          <cell r="N31">
            <v>1</v>
          </cell>
          <cell r="O31">
            <v>0</v>
          </cell>
          <cell r="P31">
            <v>1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14</v>
          </cell>
          <cell r="W31">
            <v>0</v>
          </cell>
          <cell r="X31">
            <v>0</v>
          </cell>
        </row>
        <row r="32">
          <cell r="C32">
            <v>-45702</v>
          </cell>
          <cell r="D32">
            <v>-36105</v>
          </cell>
          <cell r="E32">
            <v>-9597</v>
          </cell>
          <cell r="F32">
            <v>-3076</v>
          </cell>
          <cell r="G32">
            <v>-4297</v>
          </cell>
          <cell r="H32">
            <v>-53</v>
          </cell>
          <cell r="I32">
            <v>-649</v>
          </cell>
          <cell r="J32">
            <v>0</v>
          </cell>
          <cell r="K32">
            <v>-180</v>
          </cell>
          <cell r="L32">
            <v>-69</v>
          </cell>
          <cell r="M32">
            <v>-444</v>
          </cell>
          <cell r="N32">
            <v>-52</v>
          </cell>
          <cell r="O32">
            <v>0</v>
          </cell>
          <cell r="P32">
            <v>-158</v>
          </cell>
          <cell r="Q32">
            <v>0</v>
          </cell>
          <cell r="R32">
            <v>0</v>
          </cell>
          <cell r="S32">
            <v>-183</v>
          </cell>
          <cell r="T32">
            <v>-54</v>
          </cell>
          <cell r="U32">
            <v>-382</v>
          </cell>
          <cell r="V32">
            <v>0</v>
          </cell>
          <cell r="W32">
            <v>0</v>
          </cell>
          <cell r="X32">
            <v>0</v>
          </cell>
        </row>
        <row r="33">
          <cell r="C33">
            <v>-46184</v>
          </cell>
          <cell r="D33">
            <v>-36485</v>
          </cell>
          <cell r="E33">
            <v>-9699</v>
          </cell>
          <cell r="F33">
            <v>-6444</v>
          </cell>
          <cell r="G33">
            <v>-369</v>
          </cell>
          <cell r="H33">
            <v>-7</v>
          </cell>
          <cell r="I33">
            <v>-893</v>
          </cell>
          <cell r="J33">
            <v>-33</v>
          </cell>
          <cell r="K33">
            <v>-629</v>
          </cell>
          <cell r="L33">
            <v>0</v>
          </cell>
          <cell r="M33">
            <v>-335</v>
          </cell>
          <cell r="N33">
            <v>0</v>
          </cell>
          <cell r="O33">
            <v>0</v>
          </cell>
          <cell r="P33">
            <v>-838</v>
          </cell>
          <cell r="Q33">
            <v>0</v>
          </cell>
          <cell r="R33">
            <v>0</v>
          </cell>
          <cell r="S33">
            <v>-86</v>
          </cell>
          <cell r="T33">
            <v>0</v>
          </cell>
          <cell r="U33">
            <v>-21</v>
          </cell>
          <cell r="V33">
            <v>0</v>
          </cell>
          <cell r="W33">
            <v>0</v>
          </cell>
          <cell r="X33">
            <v>-44</v>
          </cell>
        </row>
        <row r="568">
          <cell r="C568">
            <v>1491656</v>
          </cell>
          <cell r="D568">
            <v>278982</v>
          </cell>
          <cell r="E568">
            <v>1212674</v>
          </cell>
          <cell r="F568">
            <v>548601</v>
          </cell>
          <cell r="G568">
            <v>326877</v>
          </cell>
          <cell r="H568">
            <v>25860</v>
          </cell>
          <cell r="I568">
            <v>46729</v>
          </cell>
          <cell r="J568">
            <v>0</v>
          </cell>
          <cell r="K568">
            <v>27637</v>
          </cell>
          <cell r="L568">
            <v>26869</v>
          </cell>
          <cell r="M568">
            <v>29626</v>
          </cell>
          <cell r="N568">
            <v>8057</v>
          </cell>
          <cell r="O568">
            <v>598</v>
          </cell>
          <cell r="P568">
            <v>-6364</v>
          </cell>
          <cell r="Q568">
            <v>17882</v>
          </cell>
          <cell r="R568">
            <v>1923</v>
          </cell>
          <cell r="S568">
            <v>7013</v>
          </cell>
          <cell r="T568">
            <v>4175</v>
          </cell>
          <cell r="U568">
            <v>83653</v>
          </cell>
          <cell r="V568">
            <v>19642</v>
          </cell>
          <cell r="W568">
            <v>17162</v>
          </cell>
          <cell r="X568">
            <v>26734</v>
          </cell>
        </row>
        <row r="720">
          <cell r="C720">
            <v>-83453</v>
          </cell>
          <cell r="D720">
            <v>-65928</v>
          </cell>
          <cell r="E720">
            <v>-17525</v>
          </cell>
          <cell r="F720">
            <v>-9416</v>
          </cell>
          <cell r="G720">
            <v>-3065</v>
          </cell>
          <cell r="H720">
            <v>-27</v>
          </cell>
          <cell r="I720">
            <v>-1542</v>
          </cell>
          <cell r="J720">
            <v>-33</v>
          </cell>
          <cell r="K720">
            <v>-809</v>
          </cell>
          <cell r="L720">
            <v>-69</v>
          </cell>
          <cell r="M720">
            <v>-777</v>
          </cell>
          <cell r="N720">
            <v>-51</v>
          </cell>
          <cell r="O720">
            <v>0</v>
          </cell>
          <cell r="P720">
            <v>-995</v>
          </cell>
          <cell r="Q720">
            <v>0</v>
          </cell>
          <cell r="R720">
            <v>0</v>
          </cell>
          <cell r="S720">
            <v>-269</v>
          </cell>
          <cell r="T720">
            <v>-54</v>
          </cell>
          <cell r="U720">
            <v>-403</v>
          </cell>
          <cell r="V720">
            <v>29</v>
          </cell>
          <cell r="W720">
            <v>0</v>
          </cell>
          <cell r="X720">
            <v>-44</v>
          </cell>
        </row>
      </sheetData>
      <sheetData sheetId="18">
        <row r="4">
          <cell r="C4">
            <v>4102907</v>
          </cell>
          <cell r="D4">
            <v>996702</v>
          </cell>
          <cell r="E4">
            <v>3106205</v>
          </cell>
          <cell r="F4">
            <v>1204965</v>
          </cell>
          <cell r="G4">
            <v>607393</v>
          </cell>
          <cell r="H4">
            <v>62072</v>
          </cell>
          <cell r="I4">
            <v>317797</v>
          </cell>
          <cell r="J4">
            <v>9130</v>
          </cell>
          <cell r="K4">
            <v>71069</v>
          </cell>
          <cell r="L4">
            <v>104141</v>
          </cell>
          <cell r="M4">
            <v>52600</v>
          </cell>
          <cell r="N4">
            <v>11821</v>
          </cell>
          <cell r="O4">
            <v>38722</v>
          </cell>
          <cell r="P4">
            <v>273263</v>
          </cell>
          <cell r="Q4">
            <v>21952</v>
          </cell>
          <cell r="R4">
            <v>7497</v>
          </cell>
          <cell r="S4">
            <v>45835</v>
          </cell>
          <cell r="T4">
            <v>58816</v>
          </cell>
          <cell r="U4">
            <v>163026</v>
          </cell>
          <cell r="V4">
            <v>18089</v>
          </cell>
          <cell r="W4">
            <v>14151</v>
          </cell>
          <cell r="X4">
            <v>23866</v>
          </cell>
        </row>
        <row r="27">
          <cell r="C27">
            <v>106</v>
          </cell>
          <cell r="D27">
            <v>84</v>
          </cell>
          <cell r="E27">
            <v>22</v>
          </cell>
          <cell r="F27">
            <v>20</v>
          </cell>
          <cell r="G27">
            <v>0</v>
          </cell>
          <cell r="H27">
            <v>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>
            <v>3550</v>
          </cell>
          <cell r="D31">
            <v>2803</v>
          </cell>
          <cell r="E31">
            <v>747</v>
          </cell>
          <cell r="F31">
            <v>84</v>
          </cell>
          <cell r="G31">
            <v>614</v>
          </cell>
          <cell r="H31">
            <v>31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</v>
          </cell>
          <cell r="N31">
            <v>1</v>
          </cell>
          <cell r="O31">
            <v>0</v>
          </cell>
          <cell r="P31">
            <v>1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14</v>
          </cell>
          <cell r="W31">
            <v>0</v>
          </cell>
          <cell r="X31">
            <v>0</v>
          </cell>
        </row>
        <row r="32">
          <cell r="C32">
            <v>-38658</v>
          </cell>
          <cell r="D32">
            <v>-30540</v>
          </cell>
          <cell r="E32">
            <v>-8118</v>
          </cell>
          <cell r="F32">
            <v>-2773</v>
          </cell>
          <cell r="G32">
            <v>-3641</v>
          </cell>
          <cell r="H32">
            <v>-43</v>
          </cell>
          <cell r="I32">
            <v>-639</v>
          </cell>
          <cell r="J32">
            <v>0</v>
          </cell>
          <cell r="K32">
            <v>-111</v>
          </cell>
          <cell r="L32">
            <v>-24</v>
          </cell>
          <cell r="M32">
            <v>-444</v>
          </cell>
          <cell r="N32">
            <v>-52</v>
          </cell>
          <cell r="O32">
            <v>0</v>
          </cell>
          <cell r="P32">
            <v>-158</v>
          </cell>
          <cell r="Q32">
            <v>0</v>
          </cell>
          <cell r="R32">
            <v>0</v>
          </cell>
          <cell r="S32">
            <v>-183</v>
          </cell>
          <cell r="T32">
            <v>-50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C33">
            <v>-42414</v>
          </cell>
          <cell r="D33">
            <v>-33507</v>
          </cell>
          <cell r="E33">
            <v>-8907</v>
          </cell>
          <cell r="F33">
            <v>-5998</v>
          </cell>
          <cell r="G33">
            <v>-285</v>
          </cell>
          <cell r="H33">
            <v>0</v>
          </cell>
          <cell r="I33">
            <v>-874</v>
          </cell>
          <cell r="J33">
            <v>-33</v>
          </cell>
          <cell r="K33">
            <v>-625</v>
          </cell>
          <cell r="L33">
            <v>0</v>
          </cell>
          <cell r="M33">
            <v>-335</v>
          </cell>
          <cell r="N33">
            <v>0</v>
          </cell>
          <cell r="O33">
            <v>0</v>
          </cell>
          <cell r="P33">
            <v>-669</v>
          </cell>
          <cell r="Q33">
            <v>0</v>
          </cell>
          <cell r="R33">
            <v>0</v>
          </cell>
          <cell r="S33">
            <v>-76</v>
          </cell>
          <cell r="T33">
            <v>0</v>
          </cell>
          <cell r="U33">
            <v>-1</v>
          </cell>
          <cell r="V33">
            <v>0</v>
          </cell>
          <cell r="W33">
            <v>0</v>
          </cell>
          <cell r="X33">
            <v>-11</v>
          </cell>
        </row>
        <row r="568">
          <cell r="C568">
            <v>1040482</v>
          </cell>
          <cell r="D568">
            <v>180695</v>
          </cell>
          <cell r="E568">
            <v>859787</v>
          </cell>
          <cell r="F568">
            <v>449148</v>
          </cell>
          <cell r="G568">
            <v>173127</v>
          </cell>
          <cell r="H568">
            <v>18309</v>
          </cell>
          <cell r="I568">
            <v>43998</v>
          </cell>
          <cell r="K568">
            <v>24958</v>
          </cell>
          <cell r="L568">
            <v>9015</v>
          </cell>
          <cell r="M568">
            <v>9521</v>
          </cell>
          <cell r="N568">
            <v>8057</v>
          </cell>
          <cell r="O568">
            <v>51</v>
          </cell>
          <cell r="P568">
            <v>-12711</v>
          </cell>
          <cell r="Q568">
            <v>16513</v>
          </cell>
          <cell r="R568">
            <v>1903</v>
          </cell>
          <cell r="S568">
            <v>6912</v>
          </cell>
          <cell r="T568">
            <v>4187</v>
          </cell>
          <cell r="U568">
            <v>61106</v>
          </cell>
          <cell r="V568">
            <v>15229</v>
          </cell>
          <cell r="W568">
            <v>16162</v>
          </cell>
          <cell r="X568">
            <v>14302</v>
          </cell>
        </row>
      </sheetData>
      <sheetData sheetId="19">
        <row r="4">
          <cell r="C4">
            <v>10314899</v>
          </cell>
          <cell r="D4">
            <v>3142004</v>
          </cell>
          <cell r="E4">
            <v>7172895</v>
          </cell>
          <cell r="F4">
            <v>1674421</v>
          </cell>
          <cell r="G4">
            <v>968789</v>
          </cell>
          <cell r="H4">
            <v>226955</v>
          </cell>
          <cell r="I4">
            <v>791380</v>
          </cell>
          <cell r="J4">
            <v>85486</v>
          </cell>
          <cell r="K4">
            <v>301234</v>
          </cell>
          <cell r="L4">
            <v>317549</v>
          </cell>
          <cell r="M4">
            <v>154187</v>
          </cell>
          <cell r="N4">
            <v>159901</v>
          </cell>
          <cell r="O4">
            <v>177527</v>
          </cell>
          <cell r="P4">
            <v>644894</v>
          </cell>
          <cell r="Q4">
            <v>179322</v>
          </cell>
          <cell r="R4">
            <v>150361</v>
          </cell>
          <cell r="S4">
            <v>197741</v>
          </cell>
          <cell r="T4">
            <v>281187</v>
          </cell>
          <cell r="U4">
            <v>374128</v>
          </cell>
          <cell r="V4">
            <v>157826</v>
          </cell>
          <cell r="W4">
            <v>167434</v>
          </cell>
          <cell r="X4">
            <v>162573</v>
          </cell>
        </row>
        <row r="1318">
          <cell r="C1318">
            <v>4050704</v>
          </cell>
          <cell r="D1318">
            <v>319745</v>
          </cell>
          <cell r="E1318">
            <v>3730959</v>
          </cell>
          <cell r="F1318">
            <v>1438501</v>
          </cell>
          <cell r="G1318">
            <v>1019253</v>
          </cell>
          <cell r="H1318">
            <v>117518</v>
          </cell>
          <cell r="I1318">
            <v>270435</v>
          </cell>
          <cell r="J1318">
            <v>0</v>
          </cell>
          <cell r="K1318">
            <v>132335</v>
          </cell>
          <cell r="L1318">
            <v>75844</v>
          </cell>
          <cell r="M1318">
            <v>135479</v>
          </cell>
          <cell r="N1318">
            <v>5126</v>
          </cell>
          <cell r="O1318">
            <v>26071</v>
          </cell>
          <cell r="P1318">
            <v>130568</v>
          </cell>
          <cell r="Q1318">
            <v>107188</v>
          </cell>
          <cell r="R1318">
            <v>15739</v>
          </cell>
          <cell r="S1318">
            <v>28311</v>
          </cell>
          <cell r="T1318">
            <v>23837</v>
          </cell>
          <cell r="U1318">
            <v>120601</v>
          </cell>
          <cell r="V1318">
            <v>38575</v>
          </cell>
          <cell r="W1318">
            <v>22579</v>
          </cell>
          <cell r="X1318">
            <v>22999</v>
          </cell>
        </row>
      </sheetData>
      <sheetData sheetId="20">
        <row r="4">
          <cell r="C4">
            <v>8109465</v>
          </cell>
          <cell r="D4">
            <v>2347139</v>
          </cell>
          <cell r="E4">
            <v>5762326</v>
          </cell>
          <cell r="F4">
            <v>1364829</v>
          </cell>
          <cell r="G4">
            <v>727350</v>
          </cell>
          <cell r="H4">
            <v>181162</v>
          </cell>
          <cell r="I4">
            <v>669197</v>
          </cell>
          <cell r="J4">
            <v>74000</v>
          </cell>
          <cell r="K4">
            <v>233920</v>
          </cell>
          <cell r="L4">
            <v>253493</v>
          </cell>
          <cell r="M4">
            <v>129780</v>
          </cell>
          <cell r="N4">
            <v>133134</v>
          </cell>
          <cell r="O4">
            <v>130726</v>
          </cell>
          <cell r="P4">
            <v>510277</v>
          </cell>
          <cell r="Q4">
            <v>126172</v>
          </cell>
          <cell r="R4">
            <v>120343</v>
          </cell>
          <cell r="S4">
            <v>151451</v>
          </cell>
          <cell r="T4">
            <v>242372</v>
          </cell>
          <cell r="U4">
            <v>314894</v>
          </cell>
          <cell r="V4">
            <v>132339</v>
          </cell>
          <cell r="W4">
            <v>132377</v>
          </cell>
          <cell r="X4">
            <v>134510</v>
          </cell>
        </row>
        <row r="1318">
          <cell r="C1318">
            <v>3034235</v>
          </cell>
          <cell r="D1318">
            <v>283657</v>
          </cell>
          <cell r="E1318">
            <v>2750578</v>
          </cell>
          <cell r="F1318">
            <v>1125737</v>
          </cell>
          <cell r="G1318">
            <v>674120</v>
          </cell>
          <cell r="H1318">
            <v>100220</v>
          </cell>
          <cell r="I1318">
            <v>187369</v>
          </cell>
          <cell r="J1318">
            <v>0</v>
          </cell>
          <cell r="K1318">
            <v>97679</v>
          </cell>
          <cell r="L1318">
            <v>53535</v>
          </cell>
          <cell r="M1318">
            <v>72319</v>
          </cell>
          <cell r="N1318">
            <v>4408</v>
          </cell>
          <cell r="O1318">
            <v>18291</v>
          </cell>
          <cell r="P1318">
            <v>99580</v>
          </cell>
          <cell r="Q1318">
            <v>92989</v>
          </cell>
          <cell r="R1318">
            <v>10789</v>
          </cell>
          <cell r="S1318">
            <v>20365</v>
          </cell>
          <cell r="T1318">
            <v>17749</v>
          </cell>
          <cell r="U1318">
            <v>102678</v>
          </cell>
          <cell r="V1318">
            <v>33390</v>
          </cell>
          <cell r="W1318">
            <v>18925</v>
          </cell>
          <cell r="X1318">
            <v>20435</v>
          </cell>
        </row>
      </sheetData>
      <sheetData sheetId="21">
        <row r="4">
          <cell r="C4">
            <v>4392619</v>
          </cell>
          <cell r="D4">
            <v>1326346</v>
          </cell>
          <cell r="E4">
            <v>3066273</v>
          </cell>
          <cell r="F4">
            <v>1148163</v>
          </cell>
          <cell r="G4">
            <v>501096</v>
          </cell>
          <cell r="H4">
            <v>256637</v>
          </cell>
          <cell r="I4">
            <v>73091</v>
          </cell>
          <cell r="J4">
            <v>129967</v>
          </cell>
          <cell r="K4">
            <v>85480</v>
          </cell>
          <cell r="L4">
            <v>79437</v>
          </cell>
          <cell r="M4">
            <v>58192</v>
          </cell>
          <cell r="N4">
            <v>12729</v>
          </cell>
          <cell r="O4">
            <v>35916</v>
          </cell>
          <cell r="P4">
            <v>351722</v>
          </cell>
          <cell r="Q4">
            <v>26334</v>
          </cell>
          <cell r="R4">
            <v>7548</v>
          </cell>
          <cell r="S4">
            <v>79376</v>
          </cell>
          <cell r="T4">
            <v>32981</v>
          </cell>
          <cell r="U4">
            <v>125150</v>
          </cell>
          <cell r="V4">
            <v>23387</v>
          </cell>
          <cell r="W4">
            <v>10298</v>
          </cell>
          <cell r="X4">
            <v>37209</v>
          </cell>
          <cell r="Y4">
            <v>-8440</v>
          </cell>
        </row>
        <row r="545">
          <cell r="C545">
            <v>1928137</v>
          </cell>
          <cell r="D545">
            <v>451205</v>
          </cell>
          <cell r="E545">
            <v>1476932</v>
          </cell>
          <cell r="F545">
            <v>708481</v>
          </cell>
          <cell r="G545">
            <v>208977</v>
          </cell>
          <cell r="H545">
            <v>13749</v>
          </cell>
          <cell r="I545">
            <v>102834</v>
          </cell>
          <cell r="J545">
            <v>29240</v>
          </cell>
          <cell r="K545">
            <v>48659</v>
          </cell>
          <cell r="L545">
            <v>34068</v>
          </cell>
          <cell r="M545">
            <v>40619</v>
          </cell>
          <cell r="N545">
            <v>4377</v>
          </cell>
          <cell r="O545">
            <v>1558</v>
          </cell>
          <cell r="P545">
            <v>160723</v>
          </cell>
          <cell r="Q545">
            <v>9292</v>
          </cell>
          <cell r="R545">
            <v>1315</v>
          </cell>
          <cell r="S545">
            <v>22986</v>
          </cell>
          <cell r="T545">
            <v>3876</v>
          </cell>
          <cell r="U545">
            <v>49662</v>
          </cell>
          <cell r="V545">
            <v>6164</v>
          </cell>
          <cell r="W545">
            <v>16522</v>
          </cell>
          <cell r="X545">
            <v>13830</v>
          </cell>
          <cell r="Y545">
            <v>0</v>
          </cell>
        </row>
        <row r="702">
          <cell r="C702">
            <v>-713306</v>
          </cell>
          <cell r="D702">
            <v>-563515</v>
          </cell>
          <cell r="E702">
            <v>-149791</v>
          </cell>
          <cell r="F702">
            <v>-49222</v>
          </cell>
          <cell r="G702">
            <v>-24638</v>
          </cell>
          <cell r="H702">
            <v>-6607</v>
          </cell>
          <cell r="I702">
            <v>-2606</v>
          </cell>
          <cell r="J702">
            <v>-13691</v>
          </cell>
          <cell r="K702">
            <v>-3117</v>
          </cell>
          <cell r="L702">
            <v>-5247</v>
          </cell>
          <cell r="M702">
            <v>-4968</v>
          </cell>
          <cell r="N702">
            <v>-741</v>
          </cell>
          <cell r="O702">
            <v>-314</v>
          </cell>
          <cell r="P702">
            <v>-8458</v>
          </cell>
          <cell r="Q702">
            <v>-730</v>
          </cell>
          <cell r="R702">
            <v>-157</v>
          </cell>
          <cell r="S702">
            <v>-6397</v>
          </cell>
          <cell r="T702">
            <v>-2804</v>
          </cell>
          <cell r="U702">
            <v>-4189</v>
          </cell>
          <cell r="V702">
            <v>-1074</v>
          </cell>
          <cell r="W702">
            <v>-537</v>
          </cell>
          <cell r="X702">
            <v>-571</v>
          </cell>
          <cell r="Y702">
            <v>-13723</v>
          </cell>
        </row>
        <row r="704">
          <cell r="C704">
            <v>4392619</v>
          </cell>
          <cell r="D704">
            <v>853861.6</v>
          </cell>
          <cell r="E704">
            <v>3538748.3285714285</v>
          </cell>
          <cell r="F704">
            <v>1359016.557142857</v>
          </cell>
          <cell r="G704">
            <v>620385.5285714285</v>
          </cell>
          <cell r="H704">
            <v>273465.73571428575</v>
          </cell>
          <cell r="I704">
            <v>83414.62857142856</v>
          </cell>
          <cell r="J704">
            <v>142220.55714285714</v>
          </cell>
          <cell r="K704">
            <v>92437.07857142857</v>
          </cell>
          <cell r="L704">
            <v>94628.41428571429</v>
          </cell>
          <cell r="M704">
            <v>65211.07142857143</v>
          </cell>
          <cell r="N704">
            <v>14293.15</v>
          </cell>
          <cell r="O704">
            <v>36811.107142857145</v>
          </cell>
          <cell r="P704">
            <v>370133.21428571426</v>
          </cell>
          <cell r="Q704">
            <v>28638.614285714284</v>
          </cell>
          <cell r="R704">
            <v>8159.007142857143</v>
          </cell>
          <cell r="S704">
            <v>79022.82142857142</v>
          </cell>
          <cell r="T704">
            <v>38510.40714285714</v>
          </cell>
          <cell r="U704">
            <v>164050.67142857146</v>
          </cell>
          <cell r="V704">
            <v>27148.114285714284</v>
          </cell>
          <cell r="W704">
            <v>10868.614285714284</v>
          </cell>
          <cell r="X704">
            <v>38608.53571428571</v>
          </cell>
          <cell r="Y704">
            <v>-8275.5</v>
          </cell>
        </row>
      </sheetData>
      <sheetData sheetId="22">
        <row r="4">
          <cell r="C4">
            <v>3728364</v>
          </cell>
          <cell r="D4">
            <v>1028955</v>
          </cell>
          <cell r="E4">
            <v>2699409</v>
          </cell>
          <cell r="F4">
            <v>1007502</v>
          </cell>
          <cell r="G4">
            <v>449161</v>
          </cell>
          <cell r="H4">
            <v>256539</v>
          </cell>
          <cell r="I4">
            <v>65008</v>
          </cell>
          <cell r="J4">
            <v>95242</v>
          </cell>
          <cell r="K4">
            <v>69369</v>
          </cell>
          <cell r="L4">
            <v>68104</v>
          </cell>
          <cell r="M4">
            <v>50490</v>
          </cell>
          <cell r="N4">
            <v>10800</v>
          </cell>
          <cell r="O4">
            <v>22821</v>
          </cell>
          <cell r="P4">
            <v>315433</v>
          </cell>
          <cell r="Q4">
            <v>17324</v>
          </cell>
          <cell r="R4">
            <v>6198</v>
          </cell>
          <cell r="S4">
            <v>69410</v>
          </cell>
          <cell r="T4">
            <v>27803</v>
          </cell>
          <cell r="U4">
            <v>115366</v>
          </cell>
          <cell r="V4">
            <v>17984</v>
          </cell>
          <cell r="W4">
            <v>9114</v>
          </cell>
          <cell r="X4">
            <v>31043</v>
          </cell>
          <cell r="Y4">
            <v>-5302</v>
          </cell>
        </row>
        <row r="545">
          <cell r="C545">
            <v>1692812</v>
          </cell>
          <cell r="D545">
            <v>411073</v>
          </cell>
          <cell r="E545">
            <v>1281739</v>
          </cell>
          <cell r="F545">
            <v>583859</v>
          </cell>
          <cell r="G545">
            <v>192349</v>
          </cell>
          <cell r="H545">
            <v>13749</v>
          </cell>
          <cell r="I545">
            <v>97055</v>
          </cell>
          <cell r="J545">
            <v>28958</v>
          </cell>
          <cell r="K545">
            <v>42946</v>
          </cell>
          <cell r="L545">
            <v>19244</v>
          </cell>
          <cell r="M545">
            <v>21143</v>
          </cell>
          <cell r="N545">
            <v>4317</v>
          </cell>
          <cell r="O545">
            <v>937</v>
          </cell>
          <cell r="P545">
            <v>160900</v>
          </cell>
          <cell r="Q545">
            <v>13448</v>
          </cell>
          <cell r="R545">
            <v>1310</v>
          </cell>
          <cell r="S545">
            <v>22827</v>
          </cell>
          <cell r="T545">
            <v>3921</v>
          </cell>
          <cell r="U545">
            <v>45729</v>
          </cell>
          <cell r="V545">
            <v>4351</v>
          </cell>
          <cell r="W545">
            <v>15319</v>
          </cell>
          <cell r="X545">
            <v>9377</v>
          </cell>
          <cell r="Y545">
            <v>0</v>
          </cell>
        </row>
        <row r="702">
          <cell r="C702">
            <v>-585358</v>
          </cell>
          <cell r="D702">
            <v>-462563</v>
          </cell>
          <cell r="E702">
            <v>-122795</v>
          </cell>
          <cell r="F702">
            <v>-37459</v>
          </cell>
          <cell r="G702">
            <v>-20648</v>
          </cell>
          <cell r="H702">
            <v>-6607</v>
          </cell>
          <cell r="I702">
            <v>-2480</v>
          </cell>
          <cell r="J702">
            <v>-10622</v>
          </cell>
          <cell r="K702">
            <v>-2895</v>
          </cell>
          <cell r="L702">
            <v>-4828</v>
          </cell>
          <cell r="M702">
            <v>-4832</v>
          </cell>
          <cell r="N702">
            <v>-679</v>
          </cell>
          <cell r="O702">
            <v>-317</v>
          </cell>
          <cell r="P702">
            <v>-6873</v>
          </cell>
          <cell r="Q702">
            <v>-710</v>
          </cell>
          <cell r="R702">
            <v>-157</v>
          </cell>
          <cell r="S702">
            <v>-6342</v>
          </cell>
          <cell r="T702">
            <v>-2400</v>
          </cell>
          <cell r="U702">
            <v>-3215</v>
          </cell>
          <cell r="V702">
            <v>-992</v>
          </cell>
          <cell r="W702">
            <v>-399</v>
          </cell>
          <cell r="X702">
            <v>-356</v>
          </cell>
          <cell r="Y702">
            <v>-9984</v>
          </cell>
        </row>
        <row r="704">
          <cell r="C704">
            <v>3728364</v>
          </cell>
          <cell r="D704">
            <v>634882.5923076923</v>
          </cell>
          <cell r="E704">
            <v>3093476.0285714287</v>
          </cell>
          <cell r="F704">
            <v>1180810.7785714285</v>
          </cell>
          <cell r="G704">
            <v>540201.9142857143</v>
          </cell>
          <cell r="H704">
            <v>273367.73571428575</v>
          </cell>
          <cell r="I704">
            <v>74027.35</v>
          </cell>
          <cell r="J704">
            <v>105820.25</v>
          </cell>
          <cell r="K704">
            <v>75901.43571428572</v>
          </cell>
          <cell r="L704">
            <v>81219.34285714285</v>
          </cell>
          <cell r="M704">
            <v>57033.78571428572</v>
          </cell>
          <cell r="N704">
            <v>12156.65</v>
          </cell>
          <cell r="O704">
            <v>23630.492857142857</v>
          </cell>
          <cell r="P704">
            <v>332388.8714285714</v>
          </cell>
          <cell r="Q704">
            <v>19351.68571428571</v>
          </cell>
          <cell r="R704">
            <v>6700.507142857143</v>
          </cell>
          <cell r="S704">
            <v>68803.75</v>
          </cell>
          <cell r="T704">
            <v>32701.735714285714</v>
          </cell>
          <cell r="U704">
            <v>151238.62857142856</v>
          </cell>
          <cell r="V704">
            <v>21482.014285714286</v>
          </cell>
          <cell r="W704">
            <v>9632.207142857143</v>
          </cell>
          <cell r="X704">
            <v>32228.642857142855</v>
          </cell>
          <cell r="Y704">
            <v>-5221.75</v>
          </cell>
        </row>
      </sheetData>
      <sheetData sheetId="23">
        <row r="4">
          <cell r="C4">
            <v>10366663</v>
          </cell>
          <cell r="D4">
            <v>3063145</v>
          </cell>
          <cell r="E4">
            <v>7303518</v>
          </cell>
          <cell r="F4">
            <v>1527438</v>
          </cell>
          <cell r="G4">
            <v>1063870</v>
          </cell>
          <cell r="H4">
            <v>279752</v>
          </cell>
          <cell r="I4">
            <v>259684</v>
          </cell>
          <cell r="J4">
            <v>444844</v>
          </cell>
          <cell r="K4">
            <v>361220</v>
          </cell>
          <cell r="L4">
            <v>306329</v>
          </cell>
          <cell r="M4">
            <v>214560</v>
          </cell>
          <cell r="N4">
            <v>127774</v>
          </cell>
          <cell r="O4">
            <v>159692</v>
          </cell>
          <cell r="P4">
            <v>704028</v>
          </cell>
          <cell r="Q4">
            <v>209432</v>
          </cell>
          <cell r="R4">
            <v>208918</v>
          </cell>
          <cell r="S4">
            <v>196156</v>
          </cell>
          <cell r="T4">
            <v>270428</v>
          </cell>
          <cell r="U4">
            <v>421828</v>
          </cell>
          <cell r="V4">
            <v>150019</v>
          </cell>
          <cell r="W4">
            <v>163960</v>
          </cell>
          <cell r="X4">
            <v>167580</v>
          </cell>
          <cell r="Y4">
            <v>66006</v>
          </cell>
        </row>
        <row r="1315">
          <cell r="C1315">
            <v>4861008</v>
          </cell>
          <cell r="D1315">
            <v>660249</v>
          </cell>
          <cell r="E1315">
            <v>4200759</v>
          </cell>
          <cell r="F1315">
            <v>1755694</v>
          </cell>
          <cell r="G1315">
            <v>1050485</v>
          </cell>
          <cell r="H1315">
            <v>87772</v>
          </cell>
          <cell r="I1315">
            <v>156001</v>
          </cell>
          <cell r="J1315">
            <v>260827</v>
          </cell>
          <cell r="K1315">
            <v>165773</v>
          </cell>
          <cell r="L1315">
            <v>97351</v>
          </cell>
          <cell r="M1315">
            <v>216635</v>
          </cell>
          <cell r="N1315">
            <v>6483</v>
          </cell>
          <cell r="O1315">
            <v>18012</v>
          </cell>
          <cell r="P1315">
            <v>83030</v>
          </cell>
          <cell r="Q1315">
            <v>66377</v>
          </cell>
          <cell r="R1315">
            <v>13915</v>
          </cell>
          <cell r="S1315">
            <v>26712</v>
          </cell>
          <cell r="T1315">
            <v>59998</v>
          </cell>
          <cell r="U1315">
            <v>75535</v>
          </cell>
          <cell r="V1315">
            <v>21392</v>
          </cell>
          <cell r="W1315">
            <v>26821</v>
          </cell>
          <cell r="X1315">
            <v>11946</v>
          </cell>
          <cell r="Y1315">
            <v>0</v>
          </cell>
        </row>
      </sheetData>
      <sheetData sheetId="24">
        <row r="4">
          <cell r="C4">
            <v>7976928</v>
          </cell>
          <cell r="D4">
            <v>2203568</v>
          </cell>
          <cell r="E4">
            <v>5773360</v>
          </cell>
          <cell r="F4">
            <v>1181552</v>
          </cell>
          <cell r="G4">
            <v>829513</v>
          </cell>
          <cell r="H4">
            <v>279752</v>
          </cell>
          <cell r="I4">
            <v>203749</v>
          </cell>
          <cell r="J4">
            <v>300054</v>
          </cell>
          <cell r="K4">
            <v>287234</v>
          </cell>
          <cell r="L4">
            <v>249364</v>
          </cell>
          <cell r="M4">
            <v>181699</v>
          </cell>
          <cell r="N4">
            <v>91721</v>
          </cell>
          <cell r="O4">
            <v>136308</v>
          </cell>
          <cell r="P4">
            <v>529814</v>
          </cell>
          <cell r="Q4">
            <v>167100</v>
          </cell>
          <cell r="R4">
            <v>155470</v>
          </cell>
          <cell r="S4">
            <v>159800</v>
          </cell>
          <cell r="T4">
            <v>215059</v>
          </cell>
          <cell r="U4">
            <v>355988</v>
          </cell>
          <cell r="V4">
            <v>121759</v>
          </cell>
          <cell r="W4">
            <v>132763</v>
          </cell>
          <cell r="X4">
            <v>135022</v>
          </cell>
          <cell r="Y4">
            <v>59639</v>
          </cell>
        </row>
        <row r="1315">
          <cell r="C1315">
            <v>3939054</v>
          </cell>
          <cell r="D1315">
            <v>396791</v>
          </cell>
          <cell r="E1315">
            <v>3542263</v>
          </cell>
          <cell r="F1315">
            <v>1546067</v>
          </cell>
          <cell r="G1315">
            <v>831810</v>
          </cell>
          <cell r="H1315">
            <v>87772</v>
          </cell>
          <cell r="I1315">
            <v>129597</v>
          </cell>
          <cell r="J1315">
            <v>194202</v>
          </cell>
          <cell r="K1315">
            <v>157700</v>
          </cell>
          <cell r="L1315">
            <v>67202</v>
          </cell>
          <cell r="M1315">
            <v>184407</v>
          </cell>
          <cell r="N1315">
            <v>6109</v>
          </cell>
          <cell r="O1315">
            <v>16061</v>
          </cell>
          <cell r="P1315">
            <v>70918</v>
          </cell>
          <cell r="Q1315">
            <v>56479</v>
          </cell>
          <cell r="R1315">
            <v>11756</v>
          </cell>
          <cell r="S1315">
            <v>16745</v>
          </cell>
          <cell r="T1315">
            <v>52021</v>
          </cell>
          <cell r="U1315">
            <v>58557</v>
          </cell>
          <cell r="V1315">
            <v>19857</v>
          </cell>
          <cell r="W1315">
            <v>26386</v>
          </cell>
          <cell r="X1315">
            <v>8617</v>
          </cell>
          <cell r="Y13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入汇总"/>
      <sheetName val="收入数据"/>
      <sheetName val="支出汇总"/>
      <sheetName val="一般预算收入进度"/>
      <sheetName val="一般预算支出进度"/>
      <sheetName val="基金收入进度"/>
      <sheetName val="基金支出进度"/>
      <sheetName val="国有资本经营收入"/>
      <sheetName val="国有资金经营支出"/>
      <sheetName val="支出月报表"/>
      <sheetName val="计算表"/>
      <sheetName val="Sheet1"/>
    </sheetNames>
    <sheetDataSet>
      <sheetData sheetId="2">
        <row r="1581">
          <cell r="C1581">
            <v>0</v>
          </cell>
        </row>
        <row r="1584">
          <cell r="C1584">
            <v>12</v>
          </cell>
        </row>
      </sheetData>
      <sheetData sheetId="10">
        <row r="63"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12</v>
          </cell>
          <cell r="G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7"/>
  <sheetViews>
    <sheetView view="pageBreakPreview" zoomScale="70" zoomScaleNormal="70" zoomScaleSheetLayoutView="70" workbookViewId="0" topLeftCell="A1">
      <pane xSplit="1" ySplit="6" topLeftCell="B7" activePane="bottomRight" state="frozen"/>
      <selection pane="bottomRight" activeCell="F7" sqref="F7"/>
    </sheetView>
  </sheetViews>
  <sheetFormatPr defaultColWidth="8.75390625" defaultRowHeight="14.25"/>
  <cols>
    <col min="1" max="1" width="35.375" style="286" customWidth="1"/>
    <col min="2" max="2" width="16.00390625" style="286" hidden="1" customWidth="1"/>
    <col min="3" max="3" width="15.50390625" style="286" customWidth="1"/>
    <col min="4" max="4" width="13.50390625" style="286" customWidth="1"/>
    <col min="5" max="5" width="14.625" style="286" customWidth="1"/>
    <col min="6" max="6" width="14.00390625" style="286" customWidth="1"/>
    <col min="7" max="7" width="14.125" style="286" customWidth="1"/>
    <col min="8" max="8" width="14.625" style="286" customWidth="1"/>
    <col min="9" max="9" width="11.25390625" style="286" hidden="1" customWidth="1"/>
    <col min="10" max="10" width="13.625" style="286" customWidth="1"/>
    <col min="11" max="11" width="13.50390625" style="286" customWidth="1"/>
    <col min="12" max="12" width="15.125" style="286" hidden="1" customWidth="1"/>
    <col min="13" max="13" width="13.25390625" style="286" customWidth="1"/>
    <col min="14" max="14" width="13.75390625" style="286" customWidth="1"/>
    <col min="15" max="18" width="9.00390625" style="286" bestFit="1" customWidth="1"/>
    <col min="19" max="16384" width="8.75390625" style="286" customWidth="1"/>
  </cols>
  <sheetData>
    <row r="1" ht="24.75" customHeight="1">
      <c r="A1" s="282" t="s">
        <v>0</v>
      </c>
    </row>
    <row r="2" spans="1:14" ht="33.75" customHeight="1">
      <c r="A2" s="440" t="s">
        <v>1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</row>
    <row r="3" spans="8:14" s="282" customFormat="1" ht="24" customHeight="1">
      <c r="H3" s="441"/>
      <c r="L3" s="479" t="s">
        <v>2</v>
      </c>
      <c r="M3" s="479"/>
      <c r="N3" s="479"/>
    </row>
    <row r="4" spans="1:14" s="283" customFormat="1" ht="24.75">
      <c r="A4" s="442"/>
      <c r="B4" s="443" t="s">
        <v>3</v>
      </c>
      <c r="C4" s="292" t="s">
        <v>4</v>
      </c>
      <c r="D4" s="444" t="s">
        <v>5</v>
      </c>
      <c r="E4" s="445"/>
      <c r="F4" s="445"/>
      <c r="G4" s="445"/>
      <c r="H4" s="444" t="s">
        <v>6</v>
      </c>
      <c r="I4" s="445"/>
      <c r="J4" s="445"/>
      <c r="K4" s="445"/>
      <c r="L4" s="445"/>
      <c r="M4" s="445"/>
      <c r="N4" s="480"/>
    </row>
    <row r="5" spans="1:14" s="283" customFormat="1" ht="25.5" customHeight="1">
      <c r="A5" s="446" t="s">
        <v>7</v>
      </c>
      <c r="B5" s="447"/>
      <c r="C5" s="448"/>
      <c r="D5" s="292" t="s">
        <v>8</v>
      </c>
      <c r="E5" s="443" t="s">
        <v>9</v>
      </c>
      <c r="F5" s="449" t="s">
        <v>10</v>
      </c>
      <c r="G5" s="449"/>
      <c r="H5" s="443" t="s">
        <v>11</v>
      </c>
      <c r="I5" s="481" t="s">
        <v>12</v>
      </c>
      <c r="J5" s="481" t="s">
        <v>12</v>
      </c>
      <c r="K5" s="443" t="s">
        <v>9</v>
      </c>
      <c r="L5" s="444" t="s">
        <v>10</v>
      </c>
      <c r="M5" s="445"/>
      <c r="N5" s="480"/>
    </row>
    <row r="6" spans="1:14" s="437" customFormat="1" ht="52.5" customHeight="1">
      <c r="A6" s="450"/>
      <c r="B6" s="451" t="s">
        <v>13</v>
      </c>
      <c r="C6" s="451"/>
      <c r="D6" s="452" t="s">
        <v>14</v>
      </c>
      <c r="E6" s="451" t="s">
        <v>15</v>
      </c>
      <c r="F6" s="453" t="s">
        <v>16</v>
      </c>
      <c r="G6" s="454" t="s">
        <v>17</v>
      </c>
      <c r="H6" s="451" t="s">
        <v>18</v>
      </c>
      <c r="I6" s="482" t="s">
        <v>19</v>
      </c>
      <c r="J6" s="482" t="s">
        <v>19</v>
      </c>
      <c r="K6" s="451" t="s">
        <v>15</v>
      </c>
      <c r="L6" s="454" t="s">
        <v>20</v>
      </c>
      <c r="M6" s="453" t="s">
        <v>16</v>
      </c>
      <c r="N6" s="454" t="s">
        <v>17</v>
      </c>
    </row>
    <row r="7" spans="1:14" s="438" customFormat="1" ht="37.5" customHeight="1">
      <c r="A7" s="455" t="s">
        <v>21</v>
      </c>
      <c r="B7" s="456"/>
      <c r="C7" s="415">
        <v>1534757</v>
      </c>
      <c r="D7" s="434">
        <v>118593</v>
      </c>
      <c r="E7" s="415">
        <v>51935</v>
      </c>
      <c r="F7" s="433">
        <v>128.3488976605372</v>
      </c>
      <c r="G7" s="433">
        <v>47.9017889832497</v>
      </c>
      <c r="H7" s="434">
        <v>725986</v>
      </c>
      <c r="I7" s="433" t="e">
        <v>#DIV/0!</v>
      </c>
      <c r="J7" s="433">
        <v>47.30299324257847</v>
      </c>
      <c r="K7" s="434">
        <v>501096</v>
      </c>
      <c r="L7" s="415">
        <v>224890</v>
      </c>
      <c r="M7" s="433">
        <v>44.87962386448904</v>
      </c>
      <c r="N7" s="433">
        <v>17.021749632319658</v>
      </c>
    </row>
    <row r="8" spans="1:14" s="438" customFormat="1" ht="36.75" customHeight="1">
      <c r="A8" s="457" t="s">
        <v>22</v>
      </c>
      <c r="B8" s="456"/>
      <c r="C8" s="415">
        <v>1181203</v>
      </c>
      <c r="D8" s="415">
        <v>84629</v>
      </c>
      <c r="E8" s="415">
        <v>41924</v>
      </c>
      <c r="F8" s="433">
        <v>101.86289476195019</v>
      </c>
      <c r="G8" s="433">
        <v>20.601178766726868</v>
      </c>
      <c r="H8" s="458">
        <v>607738</v>
      </c>
      <c r="I8" s="433" t="e">
        <v>#DIV/0!</v>
      </c>
      <c r="J8" s="433">
        <v>51.45076671833715</v>
      </c>
      <c r="K8" s="415">
        <v>367632</v>
      </c>
      <c r="L8" s="415">
        <v>240106</v>
      </c>
      <c r="M8" s="433">
        <v>65.31150715933325</v>
      </c>
      <c r="N8" s="433">
        <v>24.81230841918883</v>
      </c>
    </row>
    <row r="9" spans="1:14" s="439" customFormat="1" ht="35.25" customHeight="1">
      <c r="A9" s="459" t="s">
        <v>23</v>
      </c>
      <c r="B9" s="460"/>
      <c r="C9" s="461">
        <v>202243</v>
      </c>
      <c r="D9" s="462">
        <v>14843</v>
      </c>
      <c r="E9" s="462">
        <v>10466</v>
      </c>
      <c r="F9" s="426">
        <v>41.82113510414676</v>
      </c>
      <c r="G9" s="426">
        <v>41.82113510414676</v>
      </c>
      <c r="H9" s="463">
        <v>121638</v>
      </c>
      <c r="I9" s="426" t="e">
        <v>#DIV/0!</v>
      </c>
      <c r="J9" s="426">
        <v>60.1444796606063</v>
      </c>
      <c r="K9" s="422">
        <v>74939</v>
      </c>
      <c r="L9" s="435">
        <v>46699</v>
      </c>
      <c r="M9" s="426">
        <v>62.31601702718211</v>
      </c>
      <c r="N9" s="426">
        <v>62.31601702718211</v>
      </c>
    </row>
    <row r="10" spans="1:14" s="439" customFormat="1" ht="35.25" customHeight="1" hidden="1">
      <c r="A10" s="459" t="s">
        <v>24</v>
      </c>
      <c r="B10" s="460"/>
      <c r="C10" s="461"/>
      <c r="D10" s="462">
        <v>-33801</v>
      </c>
      <c r="E10" s="462">
        <v>61917</v>
      </c>
      <c r="F10" s="426">
        <v>-154.5908231987984</v>
      </c>
      <c r="G10" s="426" t="e">
        <v>#DIV/0!</v>
      </c>
      <c r="H10" s="462">
        <v>-33801</v>
      </c>
      <c r="I10" s="426"/>
      <c r="J10" s="426" t="e">
        <v>#DIV/0!</v>
      </c>
      <c r="K10" s="483">
        <v>61917</v>
      </c>
      <c r="L10" s="435">
        <v>-95718</v>
      </c>
      <c r="M10" s="426">
        <v>-154.5908231987984</v>
      </c>
      <c r="N10" s="426">
        <v>-154.5908231987984</v>
      </c>
    </row>
    <row r="11" spans="1:14" s="439" customFormat="1" ht="35.25" customHeight="1">
      <c r="A11" s="459" t="s">
        <v>25</v>
      </c>
      <c r="B11" s="460"/>
      <c r="C11" s="464">
        <v>170000</v>
      </c>
      <c r="D11" s="462">
        <v>6647</v>
      </c>
      <c r="E11" s="462">
        <v>4029</v>
      </c>
      <c r="F11" s="426">
        <v>64.9789029535865</v>
      </c>
      <c r="G11" s="426">
        <v>64.9789029535865</v>
      </c>
      <c r="H11" s="462">
        <v>86053</v>
      </c>
      <c r="I11" s="426" t="e">
        <v>#DIV/0!</v>
      </c>
      <c r="J11" s="426">
        <v>50.61941176470588</v>
      </c>
      <c r="K11" s="422">
        <v>97612</v>
      </c>
      <c r="L11" s="435">
        <v>-11559</v>
      </c>
      <c r="M11" s="426">
        <v>-11.84178174814572</v>
      </c>
      <c r="N11" s="426">
        <v>-11.84178174814572</v>
      </c>
    </row>
    <row r="12" spans="1:14" s="439" customFormat="1" ht="35.25" customHeight="1">
      <c r="A12" s="459" t="s">
        <v>26</v>
      </c>
      <c r="B12" s="460"/>
      <c r="C12" s="464">
        <v>55000</v>
      </c>
      <c r="D12" s="462">
        <v>4422</v>
      </c>
      <c r="E12" s="462">
        <v>-2045</v>
      </c>
      <c r="F12" s="426">
        <v>-316.23471882640587</v>
      </c>
      <c r="G12" s="426">
        <v>-316.23471882640587</v>
      </c>
      <c r="H12" s="462">
        <v>30486</v>
      </c>
      <c r="I12" s="426" t="e">
        <v>#DIV/0!</v>
      </c>
      <c r="J12" s="426">
        <v>55.4290909090909</v>
      </c>
      <c r="K12" s="435">
        <v>30724</v>
      </c>
      <c r="L12" s="435">
        <v>-238</v>
      </c>
      <c r="M12" s="426">
        <v>-0.7746387189168078</v>
      </c>
      <c r="N12" s="426">
        <v>-0.7746387189168078</v>
      </c>
    </row>
    <row r="13" spans="1:14" s="439" customFormat="1" ht="35.25" customHeight="1">
      <c r="A13" s="459" t="s">
        <v>27</v>
      </c>
      <c r="B13" s="460"/>
      <c r="C13" s="464">
        <v>350</v>
      </c>
      <c r="D13" s="462">
        <v>1</v>
      </c>
      <c r="E13" s="462">
        <v>92</v>
      </c>
      <c r="F13" s="426">
        <v>-98.91304347826086</v>
      </c>
      <c r="G13" s="426">
        <v>-98.4472049689441</v>
      </c>
      <c r="H13" s="462">
        <v>187</v>
      </c>
      <c r="I13" s="426" t="e">
        <v>#DIV/0!</v>
      </c>
      <c r="J13" s="426">
        <v>53.42857142857142</v>
      </c>
      <c r="K13" s="435">
        <v>263</v>
      </c>
      <c r="L13" s="435">
        <v>-76</v>
      </c>
      <c r="M13" s="426">
        <v>-28.89733840304182</v>
      </c>
      <c r="N13" s="426">
        <v>1.575230852797396</v>
      </c>
    </row>
    <row r="14" spans="1:14" s="439" customFormat="1" ht="35.25" customHeight="1">
      <c r="A14" s="459" t="s">
        <v>28</v>
      </c>
      <c r="B14" s="460"/>
      <c r="C14" s="464">
        <v>50000</v>
      </c>
      <c r="D14" s="462">
        <v>2692</v>
      </c>
      <c r="E14" s="462">
        <v>2244</v>
      </c>
      <c r="F14" s="426">
        <v>19.964349376114082</v>
      </c>
      <c r="G14" s="426">
        <v>-4.028520499108734</v>
      </c>
      <c r="H14" s="462">
        <v>22697</v>
      </c>
      <c r="I14" s="426" t="e">
        <v>#DIV/0!</v>
      </c>
      <c r="J14" s="426">
        <v>45.394</v>
      </c>
      <c r="K14" s="435">
        <v>16296</v>
      </c>
      <c r="L14" s="435">
        <v>6401</v>
      </c>
      <c r="M14" s="426">
        <v>39.27957781050564</v>
      </c>
      <c r="N14" s="426">
        <v>11.423662248404517</v>
      </c>
    </row>
    <row r="15" spans="1:14" s="439" customFormat="1" ht="35.25" customHeight="1">
      <c r="A15" s="459" t="s">
        <v>29</v>
      </c>
      <c r="B15" s="460"/>
      <c r="C15" s="464">
        <v>87500</v>
      </c>
      <c r="D15" s="462">
        <v>-694</v>
      </c>
      <c r="E15" s="462">
        <v>-155</v>
      </c>
      <c r="F15" s="426">
        <v>347.741935483871</v>
      </c>
      <c r="G15" s="426">
        <v>258.19354838709677</v>
      </c>
      <c r="H15" s="462">
        <v>26871</v>
      </c>
      <c r="I15" s="426" t="e">
        <v>#DIV/0!</v>
      </c>
      <c r="J15" s="426">
        <v>30.709714285714284</v>
      </c>
      <c r="K15" s="435">
        <v>27303</v>
      </c>
      <c r="L15" s="435">
        <v>-432</v>
      </c>
      <c r="M15" s="426">
        <v>-1.5822437094824744</v>
      </c>
      <c r="N15" s="426">
        <v>-21.26579496758598</v>
      </c>
    </row>
    <row r="16" spans="1:14" s="439" customFormat="1" ht="35.25" customHeight="1">
      <c r="A16" s="459" t="s">
        <v>30</v>
      </c>
      <c r="B16" s="460"/>
      <c r="C16" s="464">
        <v>18000</v>
      </c>
      <c r="D16" s="462">
        <v>551</v>
      </c>
      <c r="E16" s="462">
        <v>585</v>
      </c>
      <c r="F16" s="426">
        <v>-5.811965811965812</v>
      </c>
      <c r="G16" s="426">
        <v>-5.811965811965812</v>
      </c>
      <c r="H16" s="462">
        <v>10183</v>
      </c>
      <c r="I16" s="426" t="e">
        <v>#DIV/0!</v>
      </c>
      <c r="J16" s="426">
        <v>56.57222222222222</v>
      </c>
      <c r="K16" s="435">
        <v>8278</v>
      </c>
      <c r="L16" s="435">
        <v>1905</v>
      </c>
      <c r="M16" s="426">
        <v>23.012805025368447</v>
      </c>
      <c r="N16" s="426">
        <v>23.012805025368447</v>
      </c>
    </row>
    <row r="17" spans="1:14" s="439" customFormat="1" ht="35.25" customHeight="1">
      <c r="A17" s="459" t="s">
        <v>31</v>
      </c>
      <c r="B17" s="460"/>
      <c r="C17" s="464">
        <v>47500</v>
      </c>
      <c r="D17" s="462">
        <v>-322</v>
      </c>
      <c r="E17" s="462">
        <v>177</v>
      </c>
      <c r="F17" s="426">
        <v>-281.92090395480227</v>
      </c>
      <c r="G17" s="426">
        <v>-245.5367231638418</v>
      </c>
      <c r="H17" s="462">
        <v>16909</v>
      </c>
      <c r="I17" s="426" t="e">
        <v>#DIV/0!</v>
      </c>
      <c r="J17" s="426">
        <v>35.59789473684211</v>
      </c>
      <c r="K17" s="435">
        <v>16031</v>
      </c>
      <c r="L17" s="435">
        <v>878</v>
      </c>
      <c r="M17" s="426">
        <v>5.476888528476078</v>
      </c>
      <c r="N17" s="426">
        <v>-15.61848917721914</v>
      </c>
    </row>
    <row r="18" spans="1:14" s="439" customFormat="1" ht="35.25" customHeight="1">
      <c r="A18" s="459" t="s">
        <v>32</v>
      </c>
      <c r="B18" s="460"/>
      <c r="C18" s="464">
        <v>349770</v>
      </c>
      <c r="D18" s="462">
        <v>42285</v>
      </c>
      <c r="E18" s="462">
        <v>23221</v>
      </c>
      <c r="F18" s="426">
        <v>82.09810085698291</v>
      </c>
      <c r="G18" s="426">
        <v>-8.950949571508549</v>
      </c>
      <c r="H18" s="462">
        <v>194434</v>
      </c>
      <c r="I18" s="426" t="e">
        <v>#DIV/0!</v>
      </c>
      <c r="J18" s="426">
        <v>55.589101409497665</v>
      </c>
      <c r="K18" s="435">
        <v>75190</v>
      </c>
      <c r="L18" s="435">
        <v>119244</v>
      </c>
      <c r="M18" s="426">
        <v>158.5902380635723</v>
      </c>
      <c r="N18" s="426">
        <v>29.295119031786143</v>
      </c>
    </row>
    <row r="19" spans="1:14" s="439" customFormat="1" ht="35.25" customHeight="1">
      <c r="A19" s="459" t="s">
        <v>33</v>
      </c>
      <c r="B19" s="460"/>
      <c r="C19" s="464">
        <v>9500</v>
      </c>
      <c r="D19" s="462">
        <v>713</v>
      </c>
      <c r="E19" s="462">
        <v>755</v>
      </c>
      <c r="F19" s="426">
        <v>-5.562913907284768</v>
      </c>
      <c r="G19" s="426">
        <v>-5.562913907284768</v>
      </c>
      <c r="H19" s="462">
        <v>5689</v>
      </c>
      <c r="I19" s="426" t="e">
        <v>#DIV/0!</v>
      </c>
      <c r="J19" s="426">
        <v>59.88421052631578</v>
      </c>
      <c r="K19" s="435">
        <v>5012</v>
      </c>
      <c r="L19" s="435">
        <v>677</v>
      </c>
      <c r="M19" s="426">
        <v>13.50758180367119</v>
      </c>
      <c r="N19" s="426">
        <v>13.50758180367119</v>
      </c>
    </row>
    <row r="20" spans="1:14" s="439" customFormat="1" ht="35.25" customHeight="1">
      <c r="A20" s="459" t="s">
        <v>34</v>
      </c>
      <c r="B20" s="460"/>
      <c r="C20" s="464">
        <v>5000</v>
      </c>
      <c r="D20" s="462">
        <v>845</v>
      </c>
      <c r="E20" s="462">
        <v>147</v>
      </c>
      <c r="F20" s="426">
        <v>474.82993197278915</v>
      </c>
      <c r="G20" s="426">
        <v>474.82993197278915</v>
      </c>
      <c r="H20" s="462">
        <v>3198</v>
      </c>
      <c r="I20" s="426" t="e">
        <v>#DIV/0!</v>
      </c>
      <c r="J20" s="426">
        <v>63.959999999999994</v>
      </c>
      <c r="K20" s="435">
        <v>-313</v>
      </c>
      <c r="L20" s="435">
        <v>3511</v>
      </c>
      <c r="M20" s="426">
        <v>-1121.7252396166134</v>
      </c>
      <c r="N20" s="426">
        <v>-1121.7252396166134</v>
      </c>
    </row>
    <row r="21" spans="1:14" s="439" customFormat="1" ht="35.25" customHeight="1">
      <c r="A21" s="459" t="s">
        <v>35</v>
      </c>
      <c r="B21" s="460"/>
      <c r="C21" s="464">
        <v>185715</v>
      </c>
      <c r="D21" s="462">
        <v>12650</v>
      </c>
      <c r="E21" s="462">
        <v>2417</v>
      </c>
      <c r="F21" s="426">
        <v>423.3760860570956</v>
      </c>
      <c r="G21" s="426">
        <v>83.18163011998347</v>
      </c>
      <c r="H21" s="462">
        <v>89150</v>
      </c>
      <c r="I21" s="426" t="e">
        <v>#DIV/0!</v>
      </c>
      <c r="J21" s="426">
        <v>48.00366152437876</v>
      </c>
      <c r="K21" s="435">
        <v>15747</v>
      </c>
      <c r="L21" s="435">
        <v>73403</v>
      </c>
      <c r="M21" s="426">
        <v>466.1395821426304</v>
      </c>
      <c r="N21" s="426">
        <v>98.14885374992062</v>
      </c>
    </row>
    <row r="22" spans="1:14" s="439" customFormat="1" ht="35.25" customHeight="1">
      <c r="A22" s="459" t="s">
        <v>36</v>
      </c>
      <c r="B22" s="460"/>
      <c r="C22" s="464">
        <v>625</v>
      </c>
      <c r="D22" s="462">
        <v>-4</v>
      </c>
      <c r="E22" s="462">
        <v>0</v>
      </c>
      <c r="F22" s="426" t="e">
        <v>#DIV/0!</v>
      </c>
      <c r="G22" s="426" t="e">
        <v>#DIV/0!</v>
      </c>
      <c r="H22" s="462">
        <v>167</v>
      </c>
      <c r="I22" s="426"/>
      <c r="J22" s="426">
        <v>26.72</v>
      </c>
      <c r="K22" s="435">
        <v>106</v>
      </c>
      <c r="L22" s="435">
        <v>61</v>
      </c>
      <c r="M22" s="426">
        <v>57.54716981132076</v>
      </c>
      <c r="N22" s="426">
        <v>26.037735849056602</v>
      </c>
    </row>
    <row r="23" spans="1:14" s="439" customFormat="1" ht="35.25" customHeight="1">
      <c r="A23" s="459" t="s">
        <v>37</v>
      </c>
      <c r="B23" s="460"/>
      <c r="C23" s="464">
        <v>0</v>
      </c>
      <c r="D23" s="462">
        <v>0</v>
      </c>
      <c r="E23" s="462">
        <v>-9</v>
      </c>
      <c r="F23" s="426">
        <v>-100</v>
      </c>
      <c r="G23" s="426">
        <v>-100</v>
      </c>
      <c r="H23" s="462">
        <v>76</v>
      </c>
      <c r="I23" s="426"/>
      <c r="J23" s="426" t="e">
        <v>#DIV/0!</v>
      </c>
      <c r="K23" s="435">
        <v>444</v>
      </c>
      <c r="L23" s="435">
        <v>-368</v>
      </c>
      <c r="M23" s="426">
        <v>-82.88288288288288</v>
      </c>
      <c r="N23" s="426">
        <v>-82.88288288288288</v>
      </c>
    </row>
    <row r="24" spans="1:14" s="438" customFormat="1" ht="35.25" customHeight="1">
      <c r="A24" s="465" t="s">
        <v>38</v>
      </c>
      <c r="B24" s="466"/>
      <c r="C24" s="467">
        <v>353554</v>
      </c>
      <c r="D24" s="468">
        <v>33964</v>
      </c>
      <c r="E24" s="458">
        <v>10011</v>
      </c>
      <c r="F24" s="433">
        <v>239.26680651283587</v>
      </c>
      <c r="G24" s="433">
        <v>239.26680651283587</v>
      </c>
      <c r="H24" s="468">
        <v>118248</v>
      </c>
      <c r="I24" s="433" t="e">
        <v>#DIV/0!</v>
      </c>
      <c r="J24" s="433">
        <v>33.44552741589686</v>
      </c>
      <c r="K24" s="468">
        <v>133464</v>
      </c>
      <c r="L24" s="415">
        <v>-15216</v>
      </c>
      <c r="M24" s="433">
        <v>-11.400827189354432</v>
      </c>
      <c r="N24" s="433">
        <v>-11.400827189354432</v>
      </c>
    </row>
    <row r="25" spans="1:14" s="439" customFormat="1" ht="35.25" customHeight="1">
      <c r="A25" s="469" t="s">
        <v>39</v>
      </c>
      <c r="B25" s="460"/>
      <c r="C25" s="470">
        <v>223300</v>
      </c>
      <c r="D25" s="462">
        <v>24658</v>
      </c>
      <c r="E25" s="462">
        <v>2068</v>
      </c>
      <c r="F25" s="426">
        <v>1092.3597678916828</v>
      </c>
      <c r="G25" s="426">
        <v>1092.3597678916828</v>
      </c>
      <c r="H25" s="462">
        <v>58418</v>
      </c>
      <c r="I25" s="426" t="e">
        <v>#DIV/0!</v>
      </c>
      <c r="J25" s="426">
        <v>26.161218092252575</v>
      </c>
      <c r="K25" s="462">
        <v>38466</v>
      </c>
      <c r="L25" s="484">
        <v>19952</v>
      </c>
      <c r="M25" s="426">
        <v>51.86918317475173</v>
      </c>
      <c r="N25" s="426">
        <v>51.86918317475173</v>
      </c>
    </row>
    <row r="26" spans="1:14" s="439" customFormat="1" ht="35.25" customHeight="1">
      <c r="A26" s="469" t="s">
        <v>40</v>
      </c>
      <c r="B26" s="460"/>
      <c r="C26" s="470">
        <v>14000</v>
      </c>
      <c r="D26" s="462">
        <v>2636</v>
      </c>
      <c r="E26" s="462">
        <v>2020</v>
      </c>
      <c r="F26" s="426">
        <v>30.495049504950494</v>
      </c>
      <c r="G26" s="426">
        <v>30.495049504950494</v>
      </c>
      <c r="H26" s="462">
        <v>12708</v>
      </c>
      <c r="I26" s="426" t="e">
        <v>#DIV/0!</v>
      </c>
      <c r="J26" s="426">
        <v>90.77142857142857</v>
      </c>
      <c r="K26" s="462">
        <v>18147</v>
      </c>
      <c r="L26" s="484">
        <v>-5439</v>
      </c>
      <c r="M26" s="426">
        <v>-29.971896181186974</v>
      </c>
      <c r="N26" s="426">
        <v>-29.971896181186974</v>
      </c>
    </row>
    <row r="27" spans="1:14" s="439" customFormat="1" ht="35.25" customHeight="1">
      <c r="A27" s="469" t="s">
        <v>41</v>
      </c>
      <c r="B27" s="460"/>
      <c r="C27" s="470">
        <v>94954</v>
      </c>
      <c r="D27" s="462">
        <v>704</v>
      </c>
      <c r="E27" s="462">
        <v>1228</v>
      </c>
      <c r="F27" s="426">
        <v>-42.671009771986974</v>
      </c>
      <c r="G27" s="426">
        <v>-42.671009771986974</v>
      </c>
      <c r="H27" s="462">
        <v>14048</v>
      </c>
      <c r="I27" s="426" t="e">
        <v>#DIV/0!</v>
      </c>
      <c r="J27" s="426">
        <v>14.794532089222152</v>
      </c>
      <c r="K27" s="462">
        <v>42522</v>
      </c>
      <c r="L27" s="484">
        <v>-28474</v>
      </c>
      <c r="M27" s="426">
        <v>-66.96298386717464</v>
      </c>
      <c r="N27" s="426">
        <v>-66.96298386717464</v>
      </c>
    </row>
    <row r="28" spans="1:14" s="439" customFormat="1" ht="35.25" customHeight="1">
      <c r="A28" s="469" t="s">
        <v>42</v>
      </c>
      <c r="B28" s="460"/>
      <c r="C28" s="470">
        <v>0</v>
      </c>
      <c r="D28" s="462">
        <v>0</v>
      </c>
      <c r="E28" s="462">
        <v>0</v>
      </c>
      <c r="F28" s="426" t="e">
        <v>#DIV/0!</v>
      </c>
      <c r="G28" s="426" t="e">
        <v>#DIV/0!</v>
      </c>
      <c r="H28" s="462">
        <v>-20</v>
      </c>
      <c r="I28" s="426" t="e">
        <v>#DIV/0!</v>
      </c>
      <c r="J28" s="426" t="e">
        <v>#DIV/0!</v>
      </c>
      <c r="K28" s="462">
        <v>0</v>
      </c>
      <c r="L28" s="484">
        <v>-20</v>
      </c>
      <c r="M28" s="426" t="e">
        <v>#DIV/0!</v>
      </c>
      <c r="N28" s="426" t="e">
        <v>#DIV/0!</v>
      </c>
    </row>
    <row r="29" spans="1:14" s="439" customFormat="1" ht="35.25" customHeight="1">
      <c r="A29" s="469" t="s">
        <v>43</v>
      </c>
      <c r="B29" s="460"/>
      <c r="C29" s="470">
        <v>17400</v>
      </c>
      <c r="D29" s="462">
        <v>3454</v>
      </c>
      <c r="E29" s="462">
        <v>1068</v>
      </c>
      <c r="F29" s="426">
        <v>223.40823970037454</v>
      </c>
      <c r="G29" s="426">
        <v>223.40823970037454</v>
      </c>
      <c r="H29" s="462">
        <v>23567</v>
      </c>
      <c r="I29" s="426" t="e">
        <v>#DIV/0!</v>
      </c>
      <c r="J29" s="426">
        <v>135.44252873563218</v>
      </c>
      <c r="K29" s="462">
        <v>17299</v>
      </c>
      <c r="L29" s="484">
        <v>6268</v>
      </c>
      <c r="M29" s="426">
        <v>36.23330828371582</v>
      </c>
      <c r="N29" s="426">
        <v>36.23330828371582</v>
      </c>
    </row>
    <row r="30" spans="1:14" s="439" customFormat="1" ht="35.25" customHeight="1">
      <c r="A30" s="469" t="s">
        <v>44</v>
      </c>
      <c r="B30" s="460"/>
      <c r="C30" s="470">
        <v>0</v>
      </c>
      <c r="D30" s="462">
        <v>0</v>
      </c>
      <c r="E30" s="462">
        <v>0</v>
      </c>
      <c r="F30" s="426" t="e">
        <v>#DIV/0!</v>
      </c>
      <c r="G30" s="426" t="e">
        <v>#DIV/0!</v>
      </c>
      <c r="H30" s="462">
        <v>50</v>
      </c>
      <c r="I30" s="426" t="e">
        <v>#DIV/0!</v>
      </c>
      <c r="J30" s="426" t="e">
        <v>#DIV/0!</v>
      </c>
      <c r="K30" s="462">
        <v>3</v>
      </c>
      <c r="L30" s="484">
        <v>47</v>
      </c>
      <c r="M30" s="426">
        <v>1566.6666666666665</v>
      </c>
      <c r="N30" s="426">
        <v>1566.6666666666665</v>
      </c>
    </row>
    <row r="31" spans="1:14" s="439" customFormat="1" ht="35.25" customHeight="1">
      <c r="A31" s="469" t="s">
        <v>45</v>
      </c>
      <c r="B31" s="460"/>
      <c r="C31" s="470">
        <v>2400</v>
      </c>
      <c r="D31" s="462">
        <v>839</v>
      </c>
      <c r="E31" s="462">
        <v>167</v>
      </c>
      <c r="F31" s="426">
        <v>402.3952095808383</v>
      </c>
      <c r="G31" s="426">
        <v>402.3952095808383</v>
      </c>
      <c r="H31" s="462">
        <v>1335</v>
      </c>
      <c r="I31" s="426" t="e">
        <v>#DIV/0!</v>
      </c>
      <c r="J31" s="426">
        <v>55.625</v>
      </c>
      <c r="K31" s="462">
        <v>8056</v>
      </c>
      <c r="L31" s="484">
        <v>-6721</v>
      </c>
      <c r="M31" s="426">
        <v>-83.42850049652432</v>
      </c>
      <c r="N31" s="426">
        <v>-83.42850049652432</v>
      </c>
    </row>
    <row r="32" spans="1:14" s="439" customFormat="1" ht="35.25" customHeight="1">
      <c r="A32" s="469" t="s">
        <v>46</v>
      </c>
      <c r="B32" s="460"/>
      <c r="C32" s="470">
        <v>1500</v>
      </c>
      <c r="D32" s="462">
        <v>1673</v>
      </c>
      <c r="E32" s="462">
        <v>3460</v>
      </c>
      <c r="F32" s="426">
        <v>-51.64739884393064</v>
      </c>
      <c r="G32" s="426">
        <v>-51.64739884393064</v>
      </c>
      <c r="H32" s="462">
        <v>8142</v>
      </c>
      <c r="I32" s="426" t="e">
        <v>#DIV/0!</v>
      </c>
      <c r="J32" s="426">
        <v>542.8</v>
      </c>
      <c r="K32" s="462">
        <v>8971</v>
      </c>
      <c r="L32" s="484">
        <v>-829</v>
      </c>
      <c r="M32" s="426">
        <v>-9.240887303533608</v>
      </c>
      <c r="N32" s="426">
        <v>-9.240887303533608</v>
      </c>
    </row>
    <row r="33" spans="1:14" s="439" customFormat="1" ht="35.25" customHeight="1">
      <c r="A33" s="471" t="s">
        <v>47</v>
      </c>
      <c r="B33" s="472"/>
      <c r="C33" s="470" t="s">
        <v>48</v>
      </c>
      <c r="D33" s="462">
        <v>48986</v>
      </c>
      <c r="E33" s="462">
        <v>9366</v>
      </c>
      <c r="F33" s="426">
        <v>423.0194319880418</v>
      </c>
      <c r="G33" s="426">
        <v>423.0194319880418</v>
      </c>
      <c r="H33" s="462">
        <v>440345</v>
      </c>
      <c r="I33" s="426" t="e">
        <v>#DIV/0!</v>
      </c>
      <c r="J33" s="426" t="e">
        <v>#DIV/0!</v>
      </c>
      <c r="K33" s="485">
        <v>327523</v>
      </c>
      <c r="L33" s="484">
        <v>112822</v>
      </c>
      <c r="M33" s="426">
        <v>34.44704646696568</v>
      </c>
      <c r="N33" s="426">
        <v>34.44704646696568</v>
      </c>
    </row>
    <row r="34" spans="1:14" s="439" customFormat="1" ht="35.25" customHeight="1">
      <c r="A34" s="471" t="s">
        <v>49</v>
      </c>
      <c r="B34" s="472"/>
      <c r="C34" s="470" t="s">
        <v>48</v>
      </c>
      <c r="D34" s="462">
        <v>30055</v>
      </c>
      <c r="E34" s="462">
        <v>40850</v>
      </c>
      <c r="F34" s="426">
        <v>-26.42594859241126</v>
      </c>
      <c r="G34" s="426">
        <v>-26.42594859241126</v>
      </c>
      <c r="H34" s="462">
        <v>175304</v>
      </c>
      <c r="I34" s="426" t="e">
        <v>#DIV/0!</v>
      </c>
      <c r="J34" s="426" t="e">
        <v>#DIV/0!</v>
      </c>
      <c r="K34" s="485">
        <v>192188</v>
      </c>
      <c r="L34" s="484">
        <v>-16884</v>
      </c>
      <c r="M34" s="426">
        <v>-8.785147876038046</v>
      </c>
      <c r="N34" s="426">
        <v>-8.785147876038046</v>
      </c>
    </row>
    <row r="35" spans="1:14" s="284" customFormat="1" ht="42.75" customHeight="1">
      <c r="A35" s="457" t="s">
        <v>50</v>
      </c>
      <c r="B35" s="473"/>
      <c r="C35" s="474" t="s">
        <v>48</v>
      </c>
      <c r="D35" s="468">
        <v>30967</v>
      </c>
      <c r="E35" s="468">
        <v>6637</v>
      </c>
      <c r="F35" s="433">
        <v>366.5812867259304</v>
      </c>
      <c r="G35" s="433">
        <v>366.5812867259304</v>
      </c>
      <c r="H35" s="434">
        <v>97106</v>
      </c>
      <c r="I35" s="433" t="e">
        <v>#DIV/0!</v>
      </c>
      <c r="J35" s="433" t="s">
        <v>48</v>
      </c>
      <c r="K35" s="486">
        <v>109539</v>
      </c>
      <c r="L35" s="434">
        <v>-12433</v>
      </c>
      <c r="M35" s="433">
        <v>-11.350295328604423</v>
      </c>
      <c r="N35" s="433">
        <v>-11.350295328604423</v>
      </c>
    </row>
    <row r="36" spans="1:14" s="284" customFormat="1" ht="42">
      <c r="A36" s="457" t="s">
        <v>51</v>
      </c>
      <c r="B36" s="473"/>
      <c r="C36" s="474" t="s">
        <v>48</v>
      </c>
      <c r="D36" s="434">
        <v>87626</v>
      </c>
      <c r="E36" s="468">
        <v>45298</v>
      </c>
      <c r="F36" s="433">
        <v>93.44341913550267</v>
      </c>
      <c r="G36" s="433">
        <v>19.14348587086557</v>
      </c>
      <c r="H36" s="434">
        <v>628880</v>
      </c>
      <c r="I36" s="433" t="e">
        <v>#DIV/0!</v>
      </c>
      <c r="J36" s="433" t="s">
        <v>48</v>
      </c>
      <c r="K36" s="486">
        <v>391557</v>
      </c>
      <c r="L36" s="458">
        <v>237323</v>
      </c>
      <c r="M36" s="433">
        <v>60.61007720459601</v>
      </c>
      <c r="N36" s="433">
        <v>23.105466089521958</v>
      </c>
    </row>
    <row r="37" spans="1:14" ht="32.25" customHeight="1">
      <c r="A37" s="334" t="s">
        <v>52</v>
      </c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</row>
    <row r="38" ht="20.25">
      <c r="A38" s="335"/>
    </row>
    <row r="39" ht="20.25">
      <c r="A39" s="335"/>
    </row>
    <row r="40" spans="1:11" ht="21.75">
      <c r="A40" s="335"/>
      <c r="C40" s="475"/>
      <c r="D40" s="476"/>
      <c r="H40" s="477"/>
      <c r="I40" s="477"/>
      <c r="J40" s="477"/>
      <c r="K40" s="477"/>
    </row>
    <row r="41" spans="1:4" ht="21.75">
      <c r="A41" s="335"/>
      <c r="C41" s="475"/>
      <c r="D41" s="478"/>
    </row>
    <row r="42" ht="20.25">
      <c r="A42" s="335"/>
    </row>
    <row r="43" ht="20.25">
      <c r="A43" s="335"/>
    </row>
    <row r="44" ht="20.25">
      <c r="A44" s="335"/>
    </row>
    <row r="45" ht="20.25">
      <c r="A45" s="335"/>
    </row>
    <row r="46" ht="20.25">
      <c r="A46" s="335"/>
    </row>
    <row r="47" ht="20.25">
      <c r="A47" s="335"/>
    </row>
    <row r="48" ht="20.25">
      <c r="A48" s="335"/>
    </row>
    <row r="49" ht="20.25">
      <c r="A49" s="335"/>
    </row>
    <row r="50" ht="20.25">
      <c r="A50" s="335"/>
    </row>
    <row r="51" ht="20.25">
      <c r="A51" s="335"/>
    </row>
    <row r="52" ht="20.25">
      <c r="A52" s="335"/>
    </row>
    <row r="53" ht="20.25">
      <c r="A53" s="335"/>
    </row>
    <row r="54" ht="20.25">
      <c r="A54" s="335"/>
    </row>
    <row r="55" ht="20.25">
      <c r="A55" s="335"/>
    </row>
    <row r="56" ht="20.25">
      <c r="A56" s="335"/>
    </row>
    <row r="57" ht="20.25">
      <c r="A57" s="335"/>
    </row>
    <row r="58" ht="20.25">
      <c r="A58" s="335"/>
    </row>
    <row r="59" ht="20.25">
      <c r="A59" s="335"/>
    </row>
    <row r="60" ht="20.25">
      <c r="A60" s="335"/>
    </row>
    <row r="61" ht="20.25">
      <c r="A61" s="335"/>
    </row>
    <row r="62" ht="20.25">
      <c r="A62" s="335"/>
    </row>
    <row r="63" ht="20.25">
      <c r="A63" s="335"/>
    </row>
    <row r="64" ht="20.25">
      <c r="A64" s="335"/>
    </row>
    <row r="65" ht="20.25">
      <c r="A65" s="335"/>
    </row>
    <row r="66" ht="20.25">
      <c r="A66" s="335"/>
    </row>
    <row r="67" ht="20.25">
      <c r="A67" s="335"/>
    </row>
    <row r="68" ht="20.25">
      <c r="A68" s="335"/>
    </row>
    <row r="69" ht="20.25">
      <c r="A69" s="335"/>
    </row>
    <row r="70" ht="20.25">
      <c r="A70" s="335"/>
    </row>
    <row r="71" ht="20.25">
      <c r="A71" s="335"/>
    </row>
    <row r="72" ht="20.25">
      <c r="A72" s="335"/>
    </row>
    <row r="73" ht="20.25">
      <c r="A73" s="335"/>
    </row>
    <row r="74" ht="20.25">
      <c r="A74" s="335"/>
    </row>
    <row r="75" ht="20.25">
      <c r="A75" s="335"/>
    </row>
    <row r="76" ht="20.25">
      <c r="A76" s="335"/>
    </row>
    <row r="77" ht="20.25">
      <c r="A77" s="335"/>
    </row>
    <row r="78" ht="20.25">
      <c r="A78" s="335"/>
    </row>
    <row r="79" ht="20.25">
      <c r="A79" s="335"/>
    </row>
    <row r="80" ht="20.25">
      <c r="A80" s="335"/>
    </row>
    <row r="81" ht="20.25">
      <c r="A81" s="335"/>
    </row>
    <row r="82" ht="20.25">
      <c r="A82" s="335"/>
    </row>
    <row r="83" ht="20.25">
      <c r="A83" s="335"/>
    </row>
    <row r="84" ht="20.25">
      <c r="A84" s="335"/>
    </row>
    <row r="85" ht="20.25">
      <c r="A85" s="335"/>
    </row>
    <row r="86" ht="20.25">
      <c r="A86" s="335"/>
    </row>
    <row r="87" ht="20.25">
      <c r="A87" s="335"/>
    </row>
    <row r="88" ht="20.25">
      <c r="A88" s="335"/>
    </row>
    <row r="89" ht="20.25">
      <c r="A89" s="335"/>
    </row>
    <row r="90" ht="20.25">
      <c r="A90" s="335"/>
    </row>
    <row r="91" ht="20.25">
      <c r="A91" s="335"/>
    </row>
    <row r="92" ht="20.25">
      <c r="A92" s="335"/>
    </row>
    <row r="93" ht="20.25">
      <c r="A93" s="335"/>
    </row>
    <row r="94" ht="20.25">
      <c r="A94" s="335"/>
    </row>
    <row r="95" ht="20.25">
      <c r="A95" s="335"/>
    </row>
    <row r="96" ht="20.25">
      <c r="A96" s="335"/>
    </row>
    <row r="97" ht="20.25">
      <c r="A97" s="335"/>
    </row>
    <row r="98" ht="20.25">
      <c r="A98" s="335"/>
    </row>
    <row r="99" ht="20.25">
      <c r="A99" s="335"/>
    </row>
    <row r="100" ht="20.25">
      <c r="A100" s="335"/>
    </row>
    <row r="101" ht="20.25">
      <c r="A101" s="335"/>
    </row>
    <row r="102" ht="20.25">
      <c r="A102" s="335"/>
    </row>
    <row r="103" ht="20.25">
      <c r="A103" s="335"/>
    </row>
    <row r="104" ht="20.25">
      <c r="A104" s="335"/>
    </row>
    <row r="105" ht="20.25">
      <c r="A105" s="335"/>
    </row>
    <row r="106" ht="20.25">
      <c r="A106" s="335"/>
    </row>
    <row r="107" ht="20.25">
      <c r="A107" s="335"/>
    </row>
    <row r="108" ht="20.25">
      <c r="A108" s="335"/>
    </row>
    <row r="109" ht="20.25">
      <c r="A109" s="335"/>
    </row>
    <row r="110" ht="20.25">
      <c r="A110" s="335"/>
    </row>
    <row r="111" ht="20.25">
      <c r="A111" s="335"/>
    </row>
    <row r="112" ht="20.25">
      <c r="A112" s="335"/>
    </row>
    <row r="113" ht="20.25">
      <c r="A113" s="335"/>
    </row>
    <row r="114" ht="20.25">
      <c r="A114" s="335"/>
    </row>
    <row r="115" ht="20.25">
      <c r="A115" s="335"/>
    </row>
    <row r="116" ht="20.25">
      <c r="A116" s="335"/>
    </row>
    <row r="117" ht="20.25">
      <c r="A117" s="335"/>
    </row>
    <row r="118" ht="20.25">
      <c r="A118" s="335"/>
    </row>
    <row r="119" ht="20.25">
      <c r="A119" s="335"/>
    </row>
    <row r="120" ht="20.25">
      <c r="A120" s="335"/>
    </row>
    <row r="121" ht="20.25">
      <c r="A121" s="335"/>
    </row>
    <row r="122" ht="20.25">
      <c r="A122" s="335"/>
    </row>
    <row r="123" ht="20.25">
      <c r="A123" s="335"/>
    </row>
    <row r="124" ht="20.25">
      <c r="A124" s="335"/>
    </row>
    <row r="125" ht="20.25">
      <c r="A125" s="335"/>
    </row>
    <row r="126" ht="20.25">
      <c r="A126" s="335"/>
    </row>
    <row r="127" ht="20.25">
      <c r="A127" s="335"/>
    </row>
    <row r="128" ht="20.25">
      <c r="A128" s="335"/>
    </row>
    <row r="129" ht="20.25">
      <c r="A129" s="335"/>
    </row>
    <row r="130" ht="20.25">
      <c r="A130" s="335"/>
    </row>
    <row r="131" ht="20.25">
      <c r="A131" s="335"/>
    </row>
    <row r="132" ht="20.25">
      <c r="A132" s="335"/>
    </row>
    <row r="133" ht="20.25">
      <c r="A133" s="335"/>
    </row>
    <row r="134" ht="20.25">
      <c r="A134" s="335"/>
    </row>
    <row r="135" ht="20.25">
      <c r="A135" s="335"/>
    </row>
    <row r="136" ht="20.25">
      <c r="A136" s="335"/>
    </row>
    <row r="137" ht="20.25">
      <c r="A137" s="335"/>
    </row>
    <row r="138" ht="20.25">
      <c r="A138" s="335"/>
    </row>
    <row r="139" ht="20.25">
      <c r="A139" s="335"/>
    </row>
    <row r="140" ht="20.25">
      <c r="A140" s="335"/>
    </row>
    <row r="141" ht="20.25">
      <c r="A141" s="335"/>
    </row>
    <row r="142" ht="20.25">
      <c r="A142" s="335"/>
    </row>
    <row r="143" ht="20.25">
      <c r="A143" s="335"/>
    </row>
    <row r="144" ht="20.25">
      <c r="A144" s="335"/>
    </row>
    <row r="145" ht="20.25">
      <c r="A145" s="335"/>
    </row>
    <row r="146" ht="20.25">
      <c r="A146" s="335"/>
    </row>
    <row r="147" ht="20.25">
      <c r="A147" s="335"/>
    </row>
    <row r="148" ht="20.25">
      <c r="A148" s="335"/>
    </row>
    <row r="149" ht="20.25">
      <c r="A149" s="335"/>
    </row>
    <row r="150" ht="20.25">
      <c r="A150" s="335"/>
    </row>
    <row r="151" ht="20.25">
      <c r="A151" s="335"/>
    </row>
    <row r="152" ht="20.25">
      <c r="A152" s="335"/>
    </row>
    <row r="153" ht="20.25">
      <c r="A153" s="335"/>
    </row>
    <row r="154" ht="20.25">
      <c r="A154" s="335"/>
    </row>
    <row r="155" ht="20.25">
      <c r="A155" s="335"/>
    </row>
    <row r="156" ht="20.25">
      <c r="A156" s="335"/>
    </row>
    <row r="157" ht="20.25">
      <c r="A157" s="335"/>
    </row>
    <row r="158" ht="20.25">
      <c r="A158" s="335"/>
    </row>
    <row r="159" ht="20.25">
      <c r="A159" s="335"/>
    </row>
    <row r="160" ht="20.25">
      <c r="A160" s="335"/>
    </row>
    <row r="161" ht="20.25">
      <c r="A161" s="335"/>
    </row>
    <row r="162" ht="20.25">
      <c r="A162" s="335"/>
    </row>
    <row r="163" ht="20.25">
      <c r="A163" s="335"/>
    </row>
    <row r="164" ht="20.25">
      <c r="A164" s="335"/>
    </row>
    <row r="165" ht="20.25">
      <c r="A165" s="335"/>
    </row>
    <row r="166" ht="20.25">
      <c r="A166" s="335"/>
    </row>
    <row r="167" ht="20.25">
      <c r="A167" s="335"/>
    </row>
    <row r="168" ht="20.25">
      <c r="A168" s="335"/>
    </row>
    <row r="169" ht="20.25">
      <c r="A169" s="335"/>
    </row>
    <row r="170" ht="20.25">
      <c r="A170" s="335"/>
    </row>
    <row r="171" ht="20.25">
      <c r="A171" s="335"/>
    </row>
    <row r="172" ht="20.25">
      <c r="A172" s="335"/>
    </row>
    <row r="173" ht="20.25">
      <c r="A173" s="335"/>
    </row>
    <row r="174" ht="20.25">
      <c r="A174" s="335"/>
    </row>
    <row r="175" ht="20.25">
      <c r="A175" s="335"/>
    </row>
    <row r="176" ht="20.25">
      <c r="A176" s="335"/>
    </row>
    <row r="177" ht="20.25">
      <c r="A177" s="335"/>
    </row>
    <row r="178" ht="20.25">
      <c r="A178" s="335"/>
    </row>
    <row r="179" ht="20.25">
      <c r="A179" s="335"/>
    </row>
    <row r="180" ht="20.25">
      <c r="A180" s="335"/>
    </row>
    <row r="181" ht="20.25">
      <c r="A181" s="335"/>
    </row>
    <row r="182" ht="20.25">
      <c r="A182" s="335"/>
    </row>
    <row r="183" ht="20.25">
      <c r="A183" s="335"/>
    </row>
    <row r="184" ht="20.25">
      <c r="A184" s="335"/>
    </row>
    <row r="185" ht="20.25">
      <c r="A185" s="335"/>
    </row>
    <row r="186" ht="20.25">
      <c r="A186" s="335"/>
    </row>
    <row r="187" ht="20.25">
      <c r="A187" s="335"/>
    </row>
    <row r="188" ht="20.25">
      <c r="A188" s="335"/>
    </row>
    <row r="189" ht="20.25">
      <c r="A189" s="335"/>
    </row>
    <row r="190" ht="20.25">
      <c r="A190" s="335"/>
    </row>
    <row r="191" ht="20.25">
      <c r="A191" s="335"/>
    </row>
    <row r="192" ht="20.25">
      <c r="A192" s="335"/>
    </row>
    <row r="193" ht="20.25">
      <c r="A193" s="335"/>
    </row>
    <row r="194" ht="20.25">
      <c r="A194" s="335"/>
    </row>
    <row r="195" ht="20.25">
      <c r="A195" s="335"/>
    </row>
    <row r="196" ht="20.25">
      <c r="A196" s="335"/>
    </row>
    <row r="197" ht="20.25">
      <c r="A197" s="335"/>
    </row>
    <row r="198" ht="20.25">
      <c r="A198" s="335"/>
    </row>
    <row r="199" ht="20.25">
      <c r="A199" s="335"/>
    </row>
    <row r="200" ht="20.25">
      <c r="A200" s="335"/>
    </row>
    <row r="201" ht="20.25">
      <c r="A201" s="335"/>
    </row>
    <row r="202" ht="20.25">
      <c r="A202" s="335"/>
    </row>
    <row r="203" ht="20.25">
      <c r="A203" s="335"/>
    </row>
    <row r="204" ht="20.25">
      <c r="A204" s="335"/>
    </row>
    <row r="205" ht="20.25">
      <c r="A205" s="335"/>
    </row>
    <row r="206" ht="20.25">
      <c r="A206" s="335"/>
    </row>
    <row r="207" ht="20.25">
      <c r="A207" s="335"/>
    </row>
    <row r="208" ht="20.25">
      <c r="A208" s="335"/>
    </row>
    <row r="209" ht="20.25">
      <c r="A209" s="335"/>
    </row>
    <row r="210" ht="20.25">
      <c r="A210" s="335"/>
    </row>
    <row r="211" ht="20.25">
      <c r="A211" s="335"/>
    </row>
    <row r="212" ht="20.25">
      <c r="A212" s="335"/>
    </row>
    <row r="213" ht="20.25">
      <c r="A213" s="335"/>
    </row>
    <row r="214" ht="20.25">
      <c r="A214" s="335"/>
    </row>
    <row r="215" ht="20.25">
      <c r="A215" s="335"/>
    </row>
    <row r="216" ht="20.25">
      <c r="A216" s="335"/>
    </row>
    <row r="217" ht="20.25">
      <c r="A217" s="335"/>
    </row>
    <row r="218" ht="20.25">
      <c r="A218" s="335"/>
    </row>
    <row r="219" ht="20.25">
      <c r="A219" s="335"/>
    </row>
    <row r="220" ht="20.25">
      <c r="A220" s="335"/>
    </row>
    <row r="221" ht="20.25">
      <c r="A221" s="335"/>
    </row>
    <row r="222" ht="20.25">
      <c r="A222" s="335"/>
    </row>
    <row r="223" ht="20.25">
      <c r="A223" s="335"/>
    </row>
    <row r="224" ht="20.25">
      <c r="A224" s="335"/>
    </row>
    <row r="225" ht="20.25">
      <c r="A225" s="335"/>
    </row>
    <row r="226" ht="20.25">
      <c r="A226" s="335"/>
    </row>
    <row r="227" ht="20.25">
      <c r="A227" s="335"/>
    </row>
    <row r="228" ht="20.25">
      <c r="A228" s="335"/>
    </row>
    <row r="229" ht="20.25">
      <c r="A229" s="335"/>
    </row>
    <row r="230" ht="20.25">
      <c r="A230" s="335"/>
    </row>
    <row r="231" ht="20.25">
      <c r="A231" s="335"/>
    </row>
    <row r="232" ht="20.25">
      <c r="A232" s="335"/>
    </row>
    <row r="233" ht="20.25">
      <c r="A233" s="335"/>
    </row>
    <row r="234" ht="20.25">
      <c r="A234" s="335"/>
    </row>
    <row r="235" ht="20.25">
      <c r="A235" s="335"/>
    </row>
    <row r="236" ht="20.25">
      <c r="A236" s="335"/>
    </row>
    <row r="237" ht="20.25">
      <c r="A237" s="335"/>
    </row>
    <row r="238" ht="20.25">
      <c r="A238" s="335"/>
    </row>
    <row r="239" ht="20.25">
      <c r="A239" s="335"/>
    </row>
    <row r="240" ht="20.25">
      <c r="A240" s="335"/>
    </row>
    <row r="241" ht="20.25">
      <c r="A241" s="335"/>
    </row>
    <row r="242" ht="20.25">
      <c r="A242" s="335"/>
    </row>
    <row r="243" ht="20.25">
      <c r="A243" s="335"/>
    </row>
    <row r="244" ht="20.25">
      <c r="A244" s="335"/>
    </row>
    <row r="245" ht="20.25">
      <c r="A245" s="335"/>
    </row>
    <row r="246" ht="20.25">
      <c r="A246" s="335"/>
    </row>
    <row r="247" ht="20.25">
      <c r="A247" s="335"/>
    </row>
    <row r="248" ht="20.25">
      <c r="A248" s="335"/>
    </row>
    <row r="249" ht="20.25">
      <c r="A249" s="335"/>
    </row>
    <row r="250" ht="20.25">
      <c r="A250" s="335"/>
    </row>
    <row r="251" ht="20.25">
      <c r="A251" s="335"/>
    </row>
    <row r="252" ht="20.25">
      <c r="A252" s="335"/>
    </row>
    <row r="253" ht="20.25">
      <c r="A253" s="335"/>
    </row>
    <row r="254" ht="20.25">
      <c r="A254" s="335"/>
    </row>
    <row r="255" ht="20.25">
      <c r="A255" s="335"/>
    </row>
    <row r="256" ht="20.25">
      <c r="A256" s="335"/>
    </row>
    <row r="257" ht="20.25">
      <c r="A257" s="335"/>
    </row>
    <row r="258" ht="20.25">
      <c r="A258" s="335"/>
    </row>
    <row r="259" ht="20.25">
      <c r="A259" s="335"/>
    </row>
    <row r="260" ht="20.25">
      <c r="A260" s="335"/>
    </row>
    <row r="261" ht="20.25">
      <c r="A261" s="335"/>
    </row>
    <row r="262" ht="20.25">
      <c r="A262" s="335"/>
    </row>
    <row r="263" ht="20.25">
      <c r="A263" s="335"/>
    </row>
    <row r="264" ht="20.25">
      <c r="A264" s="335"/>
    </row>
    <row r="265" ht="20.25">
      <c r="A265" s="335"/>
    </row>
    <row r="266" ht="20.25">
      <c r="A266" s="335"/>
    </row>
    <row r="267" ht="20.25">
      <c r="A267" s="335"/>
    </row>
    <row r="268" ht="20.25">
      <c r="A268" s="335"/>
    </row>
    <row r="269" ht="20.25">
      <c r="A269" s="335"/>
    </row>
    <row r="270" ht="20.25">
      <c r="A270" s="335"/>
    </row>
    <row r="271" ht="20.25">
      <c r="A271" s="335"/>
    </row>
    <row r="272" ht="20.25">
      <c r="A272" s="335"/>
    </row>
    <row r="273" ht="20.25">
      <c r="A273" s="335"/>
    </row>
    <row r="274" ht="20.25">
      <c r="A274" s="335"/>
    </row>
    <row r="275" ht="20.25">
      <c r="A275" s="335"/>
    </row>
    <row r="276" ht="20.25">
      <c r="A276" s="335"/>
    </row>
    <row r="277" ht="20.25">
      <c r="A277" s="335"/>
    </row>
    <row r="278" ht="20.25">
      <c r="A278" s="335"/>
    </row>
    <row r="279" ht="20.25">
      <c r="A279" s="335"/>
    </row>
    <row r="280" ht="20.25">
      <c r="A280" s="335"/>
    </row>
    <row r="281" ht="20.25">
      <c r="A281" s="335"/>
    </row>
    <row r="282" ht="20.25">
      <c r="A282" s="335"/>
    </row>
    <row r="283" ht="20.25">
      <c r="A283" s="335"/>
    </row>
    <row r="284" ht="20.25">
      <c r="A284" s="335"/>
    </row>
    <row r="285" ht="20.25">
      <c r="A285" s="335"/>
    </row>
    <row r="286" ht="20.25">
      <c r="A286" s="335"/>
    </row>
    <row r="287" ht="20.25">
      <c r="A287" s="335"/>
    </row>
    <row r="288" ht="20.25">
      <c r="A288" s="335"/>
    </row>
    <row r="289" ht="20.25">
      <c r="A289" s="335"/>
    </row>
    <row r="290" ht="20.25">
      <c r="A290" s="335"/>
    </row>
    <row r="291" ht="20.25">
      <c r="A291" s="335"/>
    </row>
    <row r="292" ht="20.25">
      <c r="A292" s="335"/>
    </row>
    <row r="293" ht="20.25">
      <c r="A293" s="335"/>
    </row>
    <row r="294" ht="20.25">
      <c r="A294" s="335"/>
    </row>
    <row r="295" ht="20.25">
      <c r="A295" s="335"/>
    </row>
    <row r="296" ht="20.25">
      <c r="A296" s="335"/>
    </row>
    <row r="297" ht="20.25">
      <c r="A297" s="335"/>
    </row>
    <row r="298" ht="20.25">
      <c r="A298" s="335"/>
    </row>
    <row r="299" ht="20.25">
      <c r="A299" s="335"/>
    </row>
    <row r="300" ht="20.25">
      <c r="A300" s="335"/>
    </row>
    <row r="301" ht="20.25">
      <c r="A301" s="335"/>
    </row>
    <row r="302" ht="20.25">
      <c r="A302" s="335"/>
    </row>
    <row r="303" ht="20.25">
      <c r="A303" s="335"/>
    </row>
    <row r="304" ht="20.25">
      <c r="A304" s="335"/>
    </row>
    <row r="305" ht="20.25">
      <c r="A305" s="335"/>
    </row>
    <row r="306" ht="20.25">
      <c r="A306" s="335"/>
    </row>
    <row r="307" ht="20.25">
      <c r="A307" s="335"/>
    </row>
    <row r="308" ht="20.25">
      <c r="A308" s="335"/>
    </row>
    <row r="309" ht="20.25">
      <c r="A309" s="335"/>
    </row>
    <row r="310" ht="20.25">
      <c r="A310" s="335"/>
    </row>
    <row r="311" ht="20.25">
      <c r="A311" s="335"/>
    </row>
    <row r="312" ht="20.25">
      <c r="A312" s="335"/>
    </row>
    <row r="313" ht="20.25">
      <c r="A313" s="335"/>
    </row>
    <row r="314" ht="20.25">
      <c r="A314" s="335"/>
    </row>
    <row r="315" ht="20.25">
      <c r="A315" s="335"/>
    </row>
    <row r="316" ht="20.25">
      <c r="A316" s="335"/>
    </row>
    <row r="317" ht="20.25">
      <c r="A317" s="335"/>
    </row>
  </sheetData>
  <sheetProtection/>
  <mergeCells count="8">
    <mergeCell ref="A2:N2"/>
    <mergeCell ref="L3:N3"/>
    <mergeCell ref="D4:G4"/>
    <mergeCell ref="H4:N4"/>
    <mergeCell ref="F5:G5"/>
    <mergeCell ref="L5:N5"/>
    <mergeCell ref="A37:N37"/>
    <mergeCell ref="C4:C6"/>
  </mergeCells>
  <printOptions horizontalCentered="1"/>
  <pageMargins left="0.2" right="0.2" top="0.83" bottom="0.67" header="0.47" footer="0.51"/>
  <pageSetup horizontalDpi="600" verticalDpi="600" orientation="portrait" paperSize="9" scale="48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AB48"/>
  <sheetViews>
    <sheetView showZeros="0" view="pageBreakPreview" zoomScale="130" zoomScaleNormal="160" zoomScaleSheetLayoutView="130" workbookViewId="0" topLeftCell="A1">
      <pane xSplit="1" ySplit="8" topLeftCell="B9" activePane="bottomRight" state="frozen"/>
      <selection pane="bottomRight" activeCell="T19" sqref="T19"/>
    </sheetView>
  </sheetViews>
  <sheetFormatPr defaultColWidth="8.75390625" defaultRowHeight="14.25"/>
  <cols>
    <col min="1" max="1" width="12.375" style="1" customWidth="1"/>
    <col min="2" max="2" width="9.875" style="1" customWidth="1"/>
    <col min="3" max="3" width="6.125" style="1" customWidth="1"/>
    <col min="4" max="4" width="9.375" style="1" hidden="1" customWidth="1"/>
    <col min="5" max="5" width="7.375" style="1" customWidth="1"/>
    <col min="6" max="6" width="8.25390625" style="2" hidden="1" customWidth="1"/>
    <col min="7" max="7" width="7.00390625" style="2" customWidth="1"/>
    <col min="8" max="8" width="8.125" style="1" customWidth="1"/>
    <col min="9" max="9" width="7.00390625" style="1" customWidth="1"/>
    <col min="10" max="10" width="8.00390625" style="1" customWidth="1"/>
    <col min="11" max="11" width="5.375" style="1" customWidth="1"/>
    <col min="12" max="12" width="8.625" style="2" hidden="1" customWidth="1"/>
    <col min="13" max="13" width="8.00390625" style="1" customWidth="1"/>
    <col min="14" max="14" width="6.00390625" style="1" customWidth="1"/>
    <col min="15" max="16" width="3.875" style="1" hidden="1" customWidth="1"/>
    <col min="17" max="17" width="8.625" style="1" hidden="1" customWidth="1"/>
    <col min="18" max="18" width="8.25390625" style="1" hidden="1" customWidth="1"/>
    <col min="19" max="19" width="9.00390625" style="1" hidden="1" customWidth="1"/>
    <col min="20" max="20" width="14.125" style="1" customWidth="1"/>
    <col min="21" max="21" width="11.375" style="1" customWidth="1"/>
    <col min="22" max="37" width="9.00390625" style="1" customWidth="1"/>
    <col min="38" max="64" width="9.00390625" style="1" bestFit="1" customWidth="1"/>
    <col min="65" max="16384" width="8.75390625" style="1" customWidth="1"/>
  </cols>
  <sheetData>
    <row r="1" ht="15.75" customHeight="1">
      <c r="A1" s="4" t="s">
        <v>223</v>
      </c>
    </row>
    <row r="2" spans="1:18" ht="15" customHeight="1">
      <c r="A2" s="5" t="s">
        <v>224</v>
      </c>
      <c r="B2" s="5"/>
      <c r="C2" s="5"/>
      <c r="D2" s="5"/>
      <c r="E2" s="5"/>
      <c r="F2" s="6"/>
      <c r="G2" s="6"/>
      <c r="H2" s="5"/>
      <c r="I2" s="5"/>
      <c r="J2" s="5"/>
      <c r="K2" s="5"/>
      <c r="L2" s="6"/>
      <c r="M2" s="5"/>
      <c r="N2" s="5"/>
      <c r="O2" s="5"/>
      <c r="P2" s="5"/>
      <c r="Q2" s="5"/>
      <c r="R2" s="5"/>
    </row>
    <row r="3" spans="1:16" ht="15" customHeight="1">
      <c r="A3" s="7"/>
      <c r="K3" s="54" t="s">
        <v>2</v>
      </c>
      <c r="L3" s="54"/>
      <c r="M3" s="54"/>
      <c r="N3" s="54"/>
      <c r="O3" s="54"/>
      <c r="P3" s="54"/>
    </row>
    <row r="4" spans="1:18" ht="15" customHeight="1" hidden="1">
      <c r="A4" s="8" t="s">
        <v>158</v>
      </c>
      <c r="B4" s="80" t="s">
        <v>225</v>
      </c>
      <c r="C4" s="80"/>
      <c r="D4" s="80"/>
      <c r="E4" s="80"/>
      <c r="F4" s="81"/>
      <c r="G4" s="81"/>
      <c r="H4" s="80"/>
      <c r="I4" s="80"/>
      <c r="J4" s="80"/>
      <c r="K4" s="87"/>
      <c r="L4" s="88"/>
      <c r="M4" s="87"/>
      <c r="N4" s="87"/>
      <c r="O4" s="89"/>
      <c r="P4" s="87"/>
      <c r="Q4" s="96"/>
      <c r="R4" s="97"/>
    </row>
    <row r="5" spans="1:19" ht="14.25" customHeight="1">
      <c r="A5" s="21" t="s">
        <v>158</v>
      </c>
      <c r="B5" s="12" t="s">
        <v>56</v>
      </c>
      <c r="C5" s="13"/>
      <c r="D5" s="14" t="s">
        <v>4</v>
      </c>
      <c r="E5" s="15" t="s">
        <v>159</v>
      </c>
      <c r="F5" s="16"/>
      <c r="G5" s="16"/>
      <c r="H5" s="15"/>
      <c r="I5" s="15"/>
      <c r="J5" s="58" t="s">
        <v>160</v>
      </c>
      <c r="K5" s="59"/>
      <c r="L5" s="60"/>
      <c r="M5" s="59"/>
      <c r="N5" s="59"/>
      <c r="O5" s="61" t="s">
        <v>226</v>
      </c>
      <c r="P5" s="61" t="s">
        <v>227</v>
      </c>
      <c r="Q5" s="98" t="s">
        <v>228</v>
      </c>
      <c r="R5" s="99" t="s">
        <v>229</v>
      </c>
      <c r="S5" s="100" t="s">
        <v>228</v>
      </c>
    </row>
    <row r="6" spans="1:19" ht="15">
      <c r="A6" s="22"/>
      <c r="B6" s="18"/>
      <c r="C6" s="19"/>
      <c r="D6" s="20"/>
      <c r="E6" s="15" t="s">
        <v>131</v>
      </c>
      <c r="F6" s="16" t="s">
        <v>167</v>
      </c>
      <c r="G6" s="21" t="s">
        <v>220</v>
      </c>
      <c r="H6" s="15" t="s">
        <v>171</v>
      </c>
      <c r="I6" s="25"/>
      <c r="J6" s="15" t="s">
        <v>131</v>
      </c>
      <c r="K6" s="14" t="s">
        <v>172</v>
      </c>
      <c r="L6" s="16" t="s">
        <v>219</v>
      </c>
      <c r="M6" s="15" t="s">
        <v>10</v>
      </c>
      <c r="N6" s="25"/>
      <c r="O6" s="61"/>
      <c r="P6" s="61"/>
      <c r="Q6" s="98" t="s">
        <v>230</v>
      </c>
      <c r="R6" s="99" t="s">
        <v>230</v>
      </c>
      <c r="S6" s="100" t="s">
        <v>231</v>
      </c>
    </row>
    <row r="7" spans="1:19" ht="15">
      <c r="A7" s="22"/>
      <c r="B7" s="21" t="s">
        <v>176</v>
      </c>
      <c r="C7" s="21" t="s">
        <v>177</v>
      </c>
      <c r="D7" s="20"/>
      <c r="E7" s="15"/>
      <c r="F7" s="16"/>
      <c r="G7" s="22"/>
      <c r="H7" s="15" t="s">
        <v>20</v>
      </c>
      <c r="I7" s="15" t="s">
        <v>60</v>
      </c>
      <c r="J7" s="15"/>
      <c r="K7" s="14"/>
      <c r="L7" s="16" t="s">
        <v>232</v>
      </c>
      <c r="M7" s="15" t="s">
        <v>20</v>
      </c>
      <c r="N7" s="15" t="s">
        <v>60</v>
      </c>
      <c r="O7" s="61"/>
      <c r="P7" s="61"/>
      <c r="Q7" s="98"/>
      <c r="R7" s="99"/>
      <c r="S7" s="100"/>
    </row>
    <row r="8" spans="1:19" ht="10.5" customHeight="1">
      <c r="A8" s="24"/>
      <c r="B8" s="24"/>
      <c r="C8" s="24"/>
      <c r="D8" s="20"/>
      <c r="E8" s="25"/>
      <c r="F8" s="16"/>
      <c r="G8" s="24"/>
      <c r="H8" s="25"/>
      <c r="I8" s="25"/>
      <c r="J8" s="25"/>
      <c r="K8" s="14"/>
      <c r="L8" s="62"/>
      <c r="M8" s="25"/>
      <c r="N8" s="25"/>
      <c r="O8" s="61"/>
      <c r="P8" s="61"/>
      <c r="Q8" s="101"/>
      <c r="R8" s="102"/>
      <c r="S8" s="100"/>
    </row>
    <row r="9" spans="1:19" ht="19.5" customHeight="1">
      <c r="A9" s="26" t="s">
        <v>182</v>
      </c>
      <c r="B9" s="29">
        <v>5524572</v>
      </c>
      <c r="C9" s="30">
        <v>17.829558549618</v>
      </c>
      <c r="D9" s="29"/>
      <c r="E9" s="27">
        <f>J9-Q9</f>
        <v>451174</v>
      </c>
      <c r="F9" s="27">
        <f>L9-R9</f>
        <v>235325</v>
      </c>
      <c r="G9" s="28">
        <f aca="true" t="shared" si="0" ref="G9:G33">(E9/S9-1)*100</f>
        <v>39.08767776164448</v>
      </c>
      <c r="H9" s="27">
        <f aca="true" t="shared" si="1" ref="H9:H34">E9-F9</f>
        <v>215849</v>
      </c>
      <c r="I9" s="30">
        <f>H9/ABS(F9)*100</f>
        <v>91.72378625305429</v>
      </c>
      <c r="J9" s="27">
        <f>'[1]23收'!C568</f>
        <v>1491656</v>
      </c>
      <c r="K9" s="28">
        <f>J9/B9*100</f>
        <v>27.000390256475974</v>
      </c>
      <c r="L9" s="27">
        <f>'[1]22收'!C545</f>
        <v>1928137</v>
      </c>
      <c r="M9" s="27">
        <f aca="true" t="shared" si="2" ref="M9:M34">J9-L9</f>
        <v>-436481</v>
      </c>
      <c r="N9" s="30">
        <f>M9/ABS(L9)*100</f>
        <v>-22.63744744279063</v>
      </c>
      <c r="O9" s="28"/>
      <c r="P9" s="28"/>
      <c r="Q9" s="48">
        <f>'[1]23上收'!C568</f>
        <v>1040482</v>
      </c>
      <c r="R9" s="103">
        <f>'[1]22上收'!C545</f>
        <v>1692812</v>
      </c>
      <c r="S9" s="104">
        <v>324381</v>
      </c>
    </row>
    <row r="10" spans="1:28" ht="19.5" customHeight="1">
      <c r="A10" s="31" t="s">
        <v>183</v>
      </c>
      <c r="B10" s="32">
        <v>756134</v>
      </c>
      <c r="C10" s="35">
        <v>-6.54189666552131</v>
      </c>
      <c r="D10" s="32"/>
      <c r="E10" s="32">
        <f>J10-Q10</f>
        <v>98287</v>
      </c>
      <c r="F10" s="32">
        <f>L10-R10</f>
        <v>40132</v>
      </c>
      <c r="G10" s="33">
        <f t="shared" si="0"/>
        <v>107.17733605952655</v>
      </c>
      <c r="H10" s="32">
        <f t="shared" si="1"/>
        <v>58155</v>
      </c>
      <c r="I10" s="33">
        <f aca="true" t="shared" si="3" ref="I10:I14">IF(AND(H10&lt;&gt;0,F10&gt;0),H10/F10*100,"")</f>
        <v>144.9092993122695</v>
      </c>
      <c r="J10" s="32">
        <f>'[1]23收'!D568</f>
        <v>278982</v>
      </c>
      <c r="K10" s="33">
        <f aca="true" t="shared" si="4" ref="K10:K14">IF(AND(J10&lt;&gt;0,B10&lt;&gt;0),J10/B10*100,"")</f>
        <v>36.89584121332991</v>
      </c>
      <c r="L10" s="32">
        <f>'[1]22收'!D545</f>
        <v>451205</v>
      </c>
      <c r="M10" s="32">
        <f t="shared" si="2"/>
        <v>-172223</v>
      </c>
      <c r="N10" s="33">
        <f aca="true" t="shared" si="5" ref="N10:N14">IF(AND(M10&lt;&gt;0,L10&gt;0),M10/L10*100,"")</f>
        <v>-38.169568156381246</v>
      </c>
      <c r="O10" s="33"/>
      <c r="P10" s="90"/>
      <c r="Q10" s="105">
        <f>'[1]23上收'!D568</f>
        <v>180695</v>
      </c>
      <c r="R10" s="102">
        <f>'[1]22上收'!D545</f>
        <v>411073</v>
      </c>
      <c r="S10" s="104">
        <v>47441</v>
      </c>
      <c r="T10" s="77"/>
      <c r="U10" s="77"/>
      <c r="V10" s="77"/>
      <c r="W10" s="77"/>
      <c r="X10" s="77"/>
      <c r="Y10" s="77"/>
      <c r="Z10" s="77"/>
      <c r="AA10" s="77"/>
      <c r="AB10" s="77"/>
    </row>
    <row r="11" spans="1:28" ht="19.5" customHeight="1">
      <c r="A11" s="31" t="s">
        <v>184</v>
      </c>
      <c r="B11" s="32">
        <v>3603618</v>
      </c>
      <c r="C11" s="35">
        <v>46.7360194083436</v>
      </c>
      <c r="D11" s="32"/>
      <c r="E11" s="32">
        <f aca="true" t="shared" si="6" ref="E11:J11">E16+E30+E18+E23+E24</f>
        <v>121458</v>
      </c>
      <c r="F11" s="32">
        <f t="shared" si="6"/>
        <v>135232</v>
      </c>
      <c r="G11" s="33">
        <f t="shared" si="0"/>
        <v>-36.185572426837595</v>
      </c>
      <c r="H11" s="32">
        <f t="shared" si="1"/>
        <v>-13774</v>
      </c>
      <c r="I11" s="33">
        <f t="shared" si="3"/>
        <v>-10.185459062943682</v>
      </c>
      <c r="J11" s="32">
        <f t="shared" si="6"/>
        <v>597206</v>
      </c>
      <c r="K11" s="33">
        <f t="shared" si="4"/>
        <v>16.572400293260827</v>
      </c>
      <c r="L11" s="32">
        <f>L16+L30+L18+L23+L24</f>
        <v>933251</v>
      </c>
      <c r="M11" s="32">
        <f t="shared" si="2"/>
        <v>-336045</v>
      </c>
      <c r="N11" s="33">
        <f t="shared" si="5"/>
        <v>-36.00799784838162</v>
      </c>
      <c r="O11" s="33"/>
      <c r="P11" s="90"/>
      <c r="Q11" s="75">
        <f>Q16+Q30+Q18+Q23+Q24</f>
        <v>475748</v>
      </c>
      <c r="R11" s="75">
        <f>R16+R30+R18+R23+R24</f>
        <v>798019</v>
      </c>
      <c r="S11" s="104">
        <v>190330</v>
      </c>
      <c r="T11" s="77"/>
      <c r="U11" s="77"/>
      <c r="V11" s="77"/>
      <c r="W11" s="77"/>
      <c r="X11" s="77"/>
      <c r="Y11" s="77"/>
      <c r="Z11" s="77"/>
      <c r="AA11" s="77"/>
      <c r="AB11" s="77"/>
    </row>
    <row r="12" spans="1:28" ht="19.5" customHeight="1">
      <c r="A12" s="31" t="s">
        <v>185</v>
      </c>
      <c r="B12" s="32">
        <v>2018618</v>
      </c>
      <c r="C12" s="35">
        <v>124.456487897738</v>
      </c>
      <c r="D12" s="32"/>
      <c r="E12" s="32">
        <f aca="true" t="shared" si="7" ref="E12:J12">E17+E21+E32+E26</f>
        <v>180698</v>
      </c>
      <c r="F12" s="32">
        <f t="shared" si="7"/>
        <v>22329</v>
      </c>
      <c r="G12" s="33">
        <f t="shared" si="0"/>
        <v>170.73294977825722</v>
      </c>
      <c r="H12" s="32">
        <f t="shared" si="1"/>
        <v>158369</v>
      </c>
      <c r="I12" s="33">
        <f t="shared" si="3"/>
        <v>709.2525415379104</v>
      </c>
      <c r="J12" s="32">
        <f t="shared" si="7"/>
        <v>434347</v>
      </c>
      <c r="K12" s="33">
        <f t="shared" si="4"/>
        <v>21.51704780201108</v>
      </c>
      <c r="L12" s="32">
        <f>L17+L21+L32+L26</f>
        <v>268679</v>
      </c>
      <c r="M12" s="32">
        <f t="shared" si="2"/>
        <v>165668</v>
      </c>
      <c r="N12" s="33">
        <f t="shared" si="5"/>
        <v>61.66019674034815</v>
      </c>
      <c r="O12" s="33"/>
      <c r="P12" s="90"/>
      <c r="Q12" s="75">
        <f>Q17+Q21+Q32+Q26</f>
        <v>253649</v>
      </c>
      <c r="R12" s="75">
        <f>R17+R21+R32+R26</f>
        <v>246350</v>
      </c>
      <c r="S12" s="104">
        <v>66744</v>
      </c>
      <c r="T12" s="77"/>
      <c r="U12" s="77"/>
      <c r="V12" s="77"/>
      <c r="W12" s="77"/>
      <c r="X12" s="77"/>
      <c r="Y12" s="77"/>
      <c r="Z12" s="77"/>
      <c r="AA12" s="77"/>
      <c r="AB12" s="77"/>
    </row>
    <row r="13" spans="1:28" ht="19.5" customHeight="1">
      <c r="A13" s="31" t="s">
        <v>186</v>
      </c>
      <c r="B13" s="32">
        <v>7018411.3</v>
      </c>
      <c r="C13" s="35">
        <v>86.7703476737304</v>
      </c>
      <c r="D13" s="32"/>
      <c r="E13" s="32">
        <f aca="true" t="shared" si="8" ref="E13:J13">E16+E18+E19+E20+E21+E17+E32+E29+E33+E28+E31+E30</f>
        <v>334475</v>
      </c>
      <c r="F13" s="32">
        <f t="shared" si="8"/>
        <v>187038</v>
      </c>
      <c r="G13" s="33">
        <f t="shared" si="0"/>
        <v>26.25747881395919</v>
      </c>
      <c r="H13" s="32">
        <f t="shared" si="1"/>
        <v>147437</v>
      </c>
      <c r="I13" s="33">
        <f t="shared" si="3"/>
        <v>78.82729712678707</v>
      </c>
      <c r="J13" s="32">
        <f t="shared" si="8"/>
        <v>1138558</v>
      </c>
      <c r="K13" s="33">
        <f t="shared" si="4"/>
        <v>16.22244623936474</v>
      </c>
      <c r="L13" s="32">
        <f>L16+L18+L19+L20+L21+L17+L32+L29+L33+L28+L31+L30</f>
        <v>1433166</v>
      </c>
      <c r="M13" s="32">
        <f t="shared" si="2"/>
        <v>-294608</v>
      </c>
      <c r="N13" s="33">
        <f t="shared" si="5"/>
        <v>-20.55644635722589</v>
      </c>
      <c r="O13" s="33"/>
      <c r="P13" s="90"/>
      <c r="Q13" s="75">
        <f>Q16+Q18+Q19+Q20+Q21+Q17+Q32+Q29+Q33+Q28+Q31+Q30</f>
        <v>804083</v>
      </c>
      <c r="R13" s="75">
        <f>R16+R18+R19+R20+R21+R17+R32+R29+R33+R28+R31+R30</f>
        <v>1246128</v>
      </c>
      <c r="S13" s="104">
        <v>264915</v>
      </c>
      <c r="T13" s="77"/>
      <c r="U13" s="77"/>
      <c r="V13" s="77"/>
      <c r="W13" s="77"/>
      <c r="X13" s="77"/>
      <c r="Y13" s="77"/>
      <c r="Z13" s="77"/>
      <c r="AA13" s="77"/>
      <c r="AB13" s="77"/>
    </row>
    <row r="14" spans="1:28" ht="19.5" customHeight="1">
      <c r="A14" s="31" t="s">
        <v>187</v>
      </c>
      <c r="B14" s="32">
        <v>95191</v>
      </c>
      <c r="C14" s="35">
        <v>11.6531387820212</v>
      </c>
      <c r="D14" s="32"/>
      <c r="E14" s="32">
        <f aca="true" t="shared" si="9" ref="E14:J14">E22+E26+E25+E27</f>
        <v>5433</v>
      </c>
      <c r="F14" s="32">
        <f t="shared" si="9"/>
        <v>3081</v>
      </c>
      <c r="G14" s="33">
        <f t="shared" si="0"/>
        <v>-47.39542989930287</v>
      </c>
      <c r="H14" s="32">
        <f t="shared" si="1"/>
        <v>2352</v>
      </c>
      <c r="I14" s="33">
        <f t="shared" si="3"/>
        <v>76.33885102239533</v>
      </c>
      <c r="J14" s="32">
        <f t="shared" si="9"/>
        <v>46784</v>
      </c>
      <c r="K14" s="33">
        <f t="shared" si="4"/>
        <v>49.1475034404513</v>
      </c>
      <c r="L14" s="32">
        <f>L22+L26+L25+L27</f>
        <v>28378</v>
      </c>
      <c r="M14" s="32">
        <f t="shared" si="2"/>
        <v>18406</v>
      </c>
      <c r="N14" s="33">
        <f t="shared" si="5"/>
        <v>64.86010289661004</v>
      </c>
      <c r="O14" s="33"/>
      <c r="P14" s="90"/>
      <c r="Q14" s="75">
        <f>Q22+Q26+Q25+Q27</f>
        <v>41351</v>
      </c>
      <c r="R14" s="75">
        <f>R22+R26+R25+R27</f>
        <v>25297</v>
      </c>
      <c r="S14" s="104">
        <v>10328</v>
      </c>
      <c r="T14" s="77"/>
      <c r="U14" s="77"/>
      <c r="V14" s="77"/>
      <c r="W14" s="77"/>
      <c r="X14" s="77"/>
      <c r="Y14" s="77"/>
      <c r="Z14" s="77"/>
      <c r="AA14" s="77"/>
      <c r="AB14" s="77"/>
    </row>
    <row r="15" spans="1:20" ht="19.5" customHeight="1">
      <c r="A15" s="26" t="s">
        <v>188</v>
      </c>
      <c r="B15" s="27">
        <v>4768438</v>
      </c>
      <c r="C15" s="30">
        <v>22.912110190071</v>
      </c>
      <c r="D15" s="27"/>
      <c r="E15" s="27">
        <f aca="true" t="shared" si="10" ref="E15:E34">J15-Q15</f>
        <v>352887</v>
      </c>
      <c r="F15" s="27">
        <f aca="true" t="shared" si="11" ref="F15:F34">L15-R15</f>
        <v>195193</v>
      </c>
      <c r="G15" s="28">
        <f t="shared" si="0"/>
        <v>27.4236296670759</v>
      </c>
      <c r="H15" s="27">
        <f t="shared" si="1"/>
        <v>157694</v>
      </c>
      <c r="I15" s="30">
        <f>H15/ABS(F15)*100</f>
        <v>80.78875779356842</v>
      </c>
      <c r="J15" s="27">
        <f>'[1]23收'!E568</f>
        <v>1212674</v>
      </c>
      <c r="K15" s="28">
        <f>J15/B15*100</f>
        <v>25.43126281604165</v>
      </c>
      <c r="L15" s="27">
        <f>'[1]22收'!E545</f>
        <v>1476932</v>
      </c>
      <c r="M15" s="27">
        <f t="shared" si="2"/>
        <v>-264258</v>
      </c>
      <c r="N15" s="30">
        <f>M15/ABS(L15)*100</f>
        <v>-17.89236065032107</v>
      </c>
      <c r="O15" s="28"/>
      <c r="P15" s="91"/>
      <c r="Q15" s="105">
        <f>'[1]23上收'!E568</f>
        <v>859787</v>
      </c>
      <c r="R15" s="102">
        <f>'[1]22上收'!E545</f>
        <v>1281739</v>
      </c>
      <c r="S15" s="104">
        <v>276940</v>
      </c>
      <c r="T15" s="106"/>
    </row>
    <row r="16" spans="1:20" ht="19.5" customHeight="1">
      <c r="A16" s="37" t="s">
        <v>189</v>
      </c>
      <c r="B16" s="32">
        <v>2719002</v>
      </c>
      <c r="C16" s="35">
        <v>41.367441734716</v>
      </c>
      <c r="D16" s="32"/>
      <c r="E16" s="32">
        <f t="shared" si="10"/>
        <v>99453</v>
      </c>
      <c r="F16" s="32">
        <f t="shared" si="11"/>
        <v>124622</v>
      </c>
      <c r="G16" s="33">
        <f t="shared" si="0"/>
        <v>-44.45455967114964</v>
      </c>
      <c r="H16" s="32">
        <f t="shared" si="1"/>
        <v>-25169</v>
      </c>
      <c r="I16" s="33">
        <f aca="true" t="shared" si="12" ref="I16:I33">IF(AND(H16&lt;&gt;0,F16&gt;0),H16/F16*100,"")</f>
        <v>-20.196273531158223</v>
      </c>
      <c r="J16" s="32">
        <f>'[1]23收'!F568</f>
        <v>548601</v>
      </c>
      <c r="K16" s="33">
        <f aca="true" t="shared" si="13" ref="K16:K33">IF(AND(J16&lt;&gt;0,B16&lt;&gt;0),J16/B16*100,"")</f>
        <v>20.176557428056324</v>
      </c>
      <c r="L16" s="32">
        <f>'[1]22收'!F545</f>
        <v>708481</v>
      </c>
      <c r="M16" s="32">
        <f t="shared" si="2"/>
        <v>-159880</v>
      </c>
      <c r="N16" s="33">
        <f aca="true" t="shared" si="14" ref="N16:N33">IF(AND(M16&lt;&gt;0,L16&gt;0),M16/L16*100,"")</f>
        <v>-22.566589647428795</v>
      </c>
      <c r="O16" s="45">
        <f aca="true" t="shared" si="15" ref="O16:O33">RANK(K16,($K$16:$K$28,$K$29:$K$33))</f>
        <v>7</v>
      </c>
      <c r="P16" s="92">
        <f aca="true" t="shared" si="16" ref="P16:P33">RANK(N16,($N$16:$N$28,$N$29:$N$33))</f>
        <v>12</v>
      </c>
      <c r="Q16" s="105">
        <f>'[1]23上收'!F568</f>
        <v>449148</v>
      </c>
      <c r="R16" s="102">
        <f>'[1]22上收'!F545</f>
        <v>583859</v>
      </c>
      <c r="S16" s="104">
        <v>179048</v>
      </c>
      <c r="T16" s="77"/>
    </row>
    <row r="17" spans="1:21" ht="19.5" customHeight="1">
      <c r="A17" s="38" t="s">
        <v>190</v>
      </c>
      <c r="B17" s="41">
        <v>1693460</v>
      </c>
      <c r="C17" s="42">
        <v>138.64389009298</v>
      </c>
      <c r="D17" s="41"/>
      <c r="E17" s="41">
        <f t="shared" si="10"/>
        <v>153750</v>
      </c>
      <c r="F17" s="41">
        <f t="shared" si="11"/>
        <v>16628</v>
      </c>
      <c r="G17" s="40">
        <f t="shared" si="0"/>
        <v>412.2609448923836</v>
      </c>
      <c r="H17" s="41">
        <f t="shared" si="1"/>
        <v>137122</v>
      </c>
      <c r="I17" s="40">
        <f t="shared" si="12"/>
        <v>824.6451768101997</v>
      </c>
      <c r="J17" s="41">
        <f>'[1]23收'!G568</f>
        <v>326877</v>
      </c>
      <c r="K17" s="40">
        <f t="shared" si="13"/>
        <v>19.302315968490547</v>
      </c>
      <c r="L17" s="41">
        <f>'[1]22收'!G545</f>
        <v>208977</v>
      </c>
      <c r="M17" s="41">
        <f t="shared" si="2"/>
        <v>117900</v>
      </c>
      <c r="N17" s="40">
        <f t="shared" si="14"/>
        <v>56.41769189910851</v>
      </c>
      <c r="O17" s="64">
        <f t="shared" si="15"/>
        <v>9</v>
      </c>
      <c r="P17" s="93">
        <f t="shared" si="16"/>
        <v>6</v>
      </c>
      <c r="Q17" s="105">
        <f>'[1]23上收'!G568</f>
        <v>173127</v>
      </c>
      <c r="R17" s="102">
        <f>'[1]22上收'!G545</f>
        <v>192349</v>
      </c>
      <c r="S17" s="104">
        <v>30014</v>
      </c>
      <c r="U17" s="76"/>
    </row>
    <row r="18" spans="1:19" ht="19.5" customHeight="1">
      <c r="A18" s="37" t="s">
        <v>191</v>
      </c>
      <c r="B18" s="32">
        <v>512415</v>
      </c>
      <c r="C18" s="35">
        <v>171.962274565584</v>
      </c>
      <c r="D18" s="32"/>
      <c r="E18" s="32">
        <f t="shared" si="10"/>
        <v>2679</v>
      </c>
      <c r="F18" s="32">
        <f t="shared" si="11"/>
        <v>5713</v>
      </c>
      <c r="G18" s="33">
        <f t="shared" si="0"/>
        <v>-73.00755667506297</v>
      </c>
      <c r="H18" s="32">
        <f t="shared" si="1"/>
        <v>-3034</v>
      </c>
      <c r="I18" s="33">
        <f t="shared" si="12"/>
        <v>-53.1069490635393</v>
      </c>
      <c r="J18" s="32">
        <f>'[1]23收'!K568</f>
        <v>27637</v>
      </c>
      <c r="K18" s="33">
        <f t="shared" si="13"/>
        <v>5.393479894226359</v>
      </c>
      <c r="L18" s="32">
        <f>'[1]22收'!K545</f>
        <v>48659</v>
      </c>
      <c r="M18" s="32">
        <f t="shared" si="2"/>
        <v>-21022</v>
      </c>
      <c r="N18" s="33">
        <f t="shared" si="14"/>
        <v>-43.202696315172936</v>
      </c>
      <c r="O18" s="45">
        <f t="shared" si="15"/>
        <v>15</v>
      </c>
      <c r="P18" s="92">
        <f t="shared" si="16"/>
        <v>14</v>
      </c>
      <c r="Q18" s="105">
        <f>'[1]23上收'!K568</f>
        <v>24958</v>
      </c>
      <c r="R18" s="102">
        <f>'[1]22上收'!K545</f>
        <v>42946</v>
      </c>
      <c r="S18" s="104">
        <v>9925</v>
      </c>
    </row>
    <row r="19" spans="1:19" ht="19.5" customHeight="1">
      <c r="A19" s="37" t="s">
        <v>192</v>
      </c>
      <c r="B19" s="32">
        <v>451414.3</v>
      </c>
      <c r="C19" s="35">
        <v>194.497302375345</v>
      </c>
      <c r="D19" s="32"/>
      <c r="E19" s="32">
        <f t="shared" si="10"/>
        <v>7551</v>
      </c>
      <c r="F19" s="32">
        <f t="shared" si="11"/>
        <v>5779</v>
      </c>
      <c r="G19" s="33">
        <f t="shared" si="0"/>
        <v>165.41300527240773</v>
      </c>
      <c r="H19" s="32">
        <f t="shared" si="1"/>
        <v>1772</v>
      </c>
      <c r="I19" s="33">
        <f t="shared" si="12"/>
        <v>30.662744419449734</v>
      </c>
      <c r="J19" s="32">
        <f>'[1]23收'!H568</f>
        <v>25860</v>
      </c>
      <c r="K19" s="33">
        <f t="shared" si="13"/>
        <v>5.7286621181473425</v>
      </c>
      <c r="L19" s="32">
        <f>'[1]22收'!I545</f>
        <v>102834</v>
      </c>
      <c r="M19" s="32">
        <f t="shared" si="2"/>
        <v>-76974</v>
      </c>
      <c r="N19" s="33">
        <f t="shared" si="14"/>
        <v>-74.85267518525002</v>
      </c>
      <c r="O19" s="45">
        <f t="shared" si="15"/>
        <v>14</v>
      </c>
      <c r="P19" s="92">
        <f t="shared" si="16"/>
        <v>17</v>
      </c>
      <c r="Q19" s="105">
        <f>'[1]23上收'!H568</f>
        <v>18309</v>
      </c>
      <c r="R19" s="102">
        <f>'[1]22上收'!I545</f>
        <v>97055</v>
      </c>
      <c r="S19" s="104">
        <v>2845</v>
      </c>
    </row>
    <row r="20" spans="1:19" ht="19.5" customHeight="1">
      <c r="A20" s="37" t="s">
        <v>193</v>
      </c>
      <c r="B20" s="32">
        <v>245863</v>
      </c>
      <c r="C20" s="35">
        <v>123.063663004328</v>
      </c>
      <c r="D20" s="32"/>
      <c r="E20" s="32">
        <f t="shared" si="10"/>
        <v>17854</v>
      </c>
      <c r="F20" s="32">
        <f t="shared" si="11"/>
        <v>14824</v>
      </c>
      <c r="G20" s="33">
        <f t="shared" si="0"/>
        <v>1501.255605381166</v>
      </c>
      <c r="H20" s="32">
        <f t="shared" si="1"/>
        <v>3030</v>
      </c>
      <c r="I20" s="33">
        <f t="shared" si="12"/>
        <v>20.439827307069617</v>
      </c>
      <c r="J20" s="32">
        <f>'[1]23收'!L568</f>
        <v>26869</v>
      </c>
      <c r="K20" s="33">
        <f t="shared" si="13"/>
        <v>10.928443889483168</v>
      </c>
      <c r="L20" s="32">
        <f>'[1]22收'!L545</f>
        <v>34068</v>
      </c>
      <c r="M20" s="32">
        <f t="shared" si="2"/>
        <v>-7199</v>
      </c>
      <c r="N20" s="33">
        <f t="shared" si="14"/>
        <v>-21.131266878008688</v>
      </c>
      <c r="O20" s="45">
        <f t="shared" si="15"/>
        <v>13</v>
      </c>
      <c r="P20" s="92">
        <f t="shared" si="16"/>
        <v>11</v>
      </c>
      <c r="Q20" s="105">
        <f>'[1]23上收'!L568</f>
        <v>9015</v>
      </c>
      <c r="R20" s="102">
        <f>'[1]22上收'!L545</f>
        <v>19244</v>
      </c>
      <c r="S20" s="104">
        <v>1115</v>
      </c>
    </row>
    <row r="21" spans="1:19" ht="19.5" customHeight="1">
      <c r="A21" s="37" t="s">
        <v>194</v>
      </c>
      <c r="B21" s="32">
        <v>171286</v>
      </c>
      <c r="C21" s="35">
        <v>60.0534489525127</v>
      </c>
      <c r="D21" s="32"/>
      <c r="E21" s="32">
        <f t="shared" si="10"/>
        <v>22547</v>
      </c>
      <c r="F21" s="32">
        <f t="shared" si="11"/>
        <v>3933</v>
      </c>
      <c r="G21" s="33">
        <f t="shared" si="0"/>
        <v>-22.30262931183018</v>
      </c>
      <c r="H21" s="32">
        <f t="shared" si="1"/>
        <v>18614</v>
      </c>
      <c r="I21" s="33">
        <f t="shared" si="12"/>
        <v>473.27739638952454</v>
      </c>
      <c r="J21" s="32">
        <f>'[1]23收'!U568</f>
        <v>83653</v>
      </c>
      <c r="K21" s="33">
        <f t="shared" si="13"/>
        <v>48.838200436696525</v>
      </c>
      <c r="L21" s="32">
        <f>'[1]22收'!U545</f>
        <v>49662</v>
      </c>
      <c r="M21" s="32">
        <f t="shared" si="2"/>
        <v>33991</v>
      </c>
      <c r="N21" s="33">
        <f t="shared" si="14"/>
        <v>68.4446860778865</v>
      </c>
      <c r="O21" s="45">
        <f t="shared" si="15"/>
        <v>3</v>
      </c>
      <c r="P21" s="92">
        <f t="shared" si="16"/>
        <v>5</v>
      </c>
      <c r="Q21" s="105">
        <f>'[1]23上收'!U568</f>
        <v>61106</v>
      </c>
      <c r="R21" s="102">
        <f>'[1]22上收'!U545</f>
        <v>45729</v>
      </c>
      <c r="S21" s="104">
        <v>29019</v>
      </c>
    </row>
    <row r="22" spans="1:19" ht="19.5" customHeight="1">
      <c r="A22" s="37" t="s">
        <v>195</v>
      </c>
      <c r="B22" s="32">
        <v>4730</v>
      </c>
      <c r="C22" s="35">
        <v>-21.6757741347905</v>
      </c>
      <c r="D22" s="32"/>
      <c r="E22" s="32">
        <f t="shared" si="10"/>
        <v>0</v>
      </c>
      <c r="F22" s="32">
        <f t="shared" si="11"/>
        <v>60</v>
      </c>
      <c r="G22" s="33">
        <f t="shared" si="0"/>
        <v>-100</v>
      </c>
      <c r="H22" s="32">
        <f t="shared" si="1"/>
        <v>-60</v>
      </c>
      <c r="I22" s="33">
        <f t="shared" si="12"/>
        <v>-100</v>
      </c>
      <c r="J22" s="32">
        <f>'[1]23收'!N568</f>
        <v>8057</v>
      </c>
      <c r="K22" s="33">
        <f t="shared" si="13"/>
        <v>170.338266384778</v>
      </c>
      <c r="L22" s="32">
        <f>'[1]22收'!N545</f>
        <v>4377</v>
      </c>
      <c r="M22" s="32">
        <f t="shared" si="2"/>
        <v>3680</v>
      </c>
      <c r="N22" s="33">
        <f t="shared" si="14"/>
        <v>84.07585103952478</v>
      </c>
      <c r="O22" s="45">
        <f t="shared" si="15"/>
        <v>1</v>
      </c>
      <c r="P22" s="92">
        <f t="shared" si="16"/>
        <v>4</v>
      </c>
      <c r="Q22" s="105">
        <f>'[1]23上收'!N568</f>
        <v>8057</v>
      </c>
      <c r="R22" s="102">
        <f>'[1]22上收'!N545</f>
        <v>4317</v>
      </c>
      <c r="S22" s="104">
        <v>3663</v>
      </c>
    </row>
    <row r="23" spans="1:19" ht="19.5" customHeight="1">
      <c r="A23" s="37" t="s">
        <v>196</v>
      </c>
      <c r="B23" s="32">
        <v>71778</v>
      </c>
      <c r="C23" s="35">
        <v>132.622504537205</v>
      </c>
      <c r="D23" s="32"/>
      <c r="E23" s="32">
        <f t="shared" si="10"/>
        <v>12432</v>
      </c>
      <c r="F23" s="32">
        <f t="shared" si="11"/>
        <v>4453</v>
      </c>
      <c r="G23" s="33">
        <f t="shared" si="0"/>
        <v>656.2043795620438</v>
      </c>
      <c r="H23" s="32">
        <f t="shared" si="1"/>
        <v>7979</v>
      </c>
      <c r="I23" s="33">
        <f t="shared" si="12"/>
        <v>179.1825735459241</v>
      </c>
      <c r="J23" s="32">
        <f>'[1]23收'!X568</f>
        <v>26734</v>
      </c>
      <c r="K23" s="33">
        <f t="shared" si="13"/>
        <v>37.245395525091254</v>
      </c>
      <c r="L23" s="32">
        <f>'[1]22收'!X545</f>
        <v>13830</v>
      </c>
      <c r="M23" s="32">
        <f t="shared" si="2"/>
        <v>12904</v>
      </c>
      <c r="N23" s="33">
        <f t="shared" si="14"/>
        <v>93.30441070137383</v>
      </c>
      <c r="O23" s="45">
        <f t="shared" si="15"/>
        <v>4</v>
      </c>
      <c r="P23" s="92">
        <f t="shared" si="16"/>
        <v>2</v>
      </c>
      <c r="Q23" s="105">
        <f>'[1]23上收'!X568</f>
        <v>14302</v>
      </c>
      <c r="R23" s="102">
        <f>'[1]22上收'!X545</f>
        <v>9377</v>
      </c>
      <c r="S23" s="104">
        <v>1644</v>
      </c>
    </row>
    <row r="24" spans="1:19" ht="19.5" customHeight="1">
      <c r="A24" s="37" t="s">
        <v>197</v>
      </c>
      <c r="B24" s="32">
        <v>20423</v>
      </c>
      <c r="C24" s="35">
        <v>260.639237153452</v>
      </c>
      <c r="D24" s="32"/>
      <c r="E24" s="32">
        <f t="shared" si="10"/>
        <v>547</v>
      </c>
      <c r="F24" s="32">
        <f t="shared" si="11"/>
        <v>621</v>
      </c>
      <c r="G24" s="33">
        <f t="shared" si="0"/>
        <v>932.0754716981131</v>
      </c>
      <c r="H24" s="32">
        <f t="shared" si="1"/>
        <v>-74</v>
      </c>
      <c r="I24" s="33">
        <f t="shared" si="12"/>
        <v>-11.916264090177133</v>
      </c>
      <c r="J24" s="32">
        <f>'[1]23收'!O568</f>
        <v>598</v>
      </c>
      <c r="K24" s="33">
        <f t="shared" si="13"/>
        <v>2.928071292170592</v>
      </c>
      <c r="L24" s="32">
        <f>'[1]22收'!O545</f>
        <v>1558</v>
      </c>
      <c r="M24" s="32">
        <f t="shared" si="2"/>
        <v>-960</v>
      </c>
      <c r="N24" s="33">
        <f t="shared" si="14"/>
        <v>-61.61745827984596</v>
      </c>
      <c r="O24" s="45">
        <f t="shared" si="15"/>
        <v>17</v>
      </c>
      <c r="P24" s="92">
        <f t="shared" si="16"/>
        <v>15</v>
      </c>
      <c r="Q24" s="105">
        <f>'[1]23上收'!O568</f>
        <v>51</v>
      </c>
      <c r="R24" s="102">
        <f>'[1]22上收'!O545</f>
        <v>937</v>
      </c>
      <c r="S24" s="104">
        <v>53</v>
      </c>
    </row>
    <row r="25" spans="1:19" ht="19.5" customHeight="1">
      <c r="A25" s="37" t="s">
        <v>198</v>
      </c>
      <c r="B25" s="32">
        <v>26907</v>
      </c>
      <c r="C25" s="35">
        <v>-25.8372150712494</v>
      </c>
      <c r="D25" s="32"/>
      <c r="E25" s="32">
        <f t="shared" si="10"/>
        <v>1000</v>
      </c>
      <c r="F25" s="32">
        <f t="shared" si="11"/>
        <v>1203</v>
      </c>
      <c r="G25" s="33">
        <f t="shared" si="0"/>
        <v>-2877.777777777778</v>
      </c>
      <c r="H25" s="32">
        <f t="shared" si="1"/>
        <v>-203</v>
      </c>
      <c r="I25" s="33">
        <f t="shared" si="12"/>
        <v>-16.87448046550291</v>
      </c>
      <c r="J25" s="32">
        <f>'[1]23收'!W568</f>
        <v>17162</v>
      </c>
      <c r="K25" s="33">
        <f t="shared" si="13"/>
        <v>63.78265878767607</v>
      </c>
      <c r="L25" s="32">
        <f>'[1]22收'!W545</f>
        <v>16522</v>
      </c>
      <c r="M25" s="32">
        <f t="shared" si="2"/>
        <v>640</v>
      </c>
      <c r="N25" s="33">
        <f t="shared" si="14"/>
        <v>3.873623048057136</v>
      </c>
      <c r="O25" s="45">
        <f t="shared" si="15"/>
        <v>2</v>
      </c>
      <c r="P25" s="92">
        <f t="shared" si="16"/>
        <v>10</v>
      </c>
      <c r="Q25" s="105">
        <f>'[1]23上收'!W568</f>
        <v>16162</v>
      </c>
      <c r="R25" s="102">
        <f>'[1]22上收'!W545</f>
        <v>15319</v>
      </c>
      <c r="S25" s="104">
        <v>-36</v>
      </c>
    </row>
    <row r="26" spans="1:19" ht="19.5" customHeight="1">
      <c r="A26" s="37" t="s">
        <v>199</v>
      </c>
      <c r="B26" s="32">
        <v>53872</v>
      </c>
      <c r="C26" s="35">
        <v>79.2805085027788</v>
      </c>
      <c r="D26" s="32"/>
      <c r="E26" s="32">
        <f t="shared" si="10"/>
        <v>4413</v>
      </c>
      <c r="F26" s="32">
        <f t="shared" si="11"/>
        <v>1813</v>
      </c>
      <c r="G26" s="33">
        <f t="shared" si="0"/>
        <v>-33.76857271499325</v>
      </c>
      <c r="H26" s="32">
        <f t="shared" si="1"/>
        <v>2600</v>
      </c>
      <c r="I26" s="33">
        <f t="shared" si="12"/>
        <v>143.40871483728625</v>
      </c>
      <c r="J26" s="32">
        <f>'[1]23收'!V568</f>
        <v>19642</v>
      </c>
      <c r="K26" s="33">
        <f t="shared" si="13"/>
        <v>36.46049896049896</v>
      </c>
      <c r="L26" s="32">
        <f>'[1]22收'!V545</f>
        <v>6164</v>
      </c>
      <c r="M26" s="32">
        <f t="shared" si="2"/>
        <v>13478</v>
      </c>
      <c r="N26" s="33">
        <f t="shared" si="14"/>
        <v>218.65671641791047</v>
      </c>
      <c r="O26" s="45">
        <f t="shared" si="15"/>
        <v>5</v>
      </c>
      <c r="P26" s="92">
        <f t="shared" si="16"/>
        <v>1</v>
      </c>
      <c r="Q26" s="105">
        <f>'[1]23上收'!V568</f>
        <v>15229</v>
      </c>
      <c r="R26" s="102">
        <f>'[1]22上收'!V545</f>
        <v>4351</v>
      </c>
      <c r="S26" s="104">
        <v>6663</v>
      </c>
    </row>
    <row r="27" spans="1:19" ht="19.5" customHeight="1">
      <c r="A27" s="37" t="s">
        <v>200</v>
      </c>
      <c r="B27" s="82">
        <v>9682</v>
      </c>
      <c r="C27" s="35">
        <v>-24.8700240552495</v>
      </c>
      <c r="D27" s="82"/>
      <c r="E27" s="32">
        <f t="shared" si="10"/>
        <v>20</v>
      </c>
      <c r="F27" s="32">
        <f t="shared" si="11"/>
        <v>5</v>
      </c>
      <c r="G27" s="33">
        <f t="shared" si="0"/>
        <v>-47.36842105263158</v>
      </c>
      <c r="H27" s="32">
        <f t="shared" si="1"/>
        <v>15</v>
      </c>
      <c r="I27" s="33">
        <f t="shared" si="12"/>
        <v>300</v>
      </c>
      <c r="J27" s="32">
        <f>'[1]23收'!R568</f>
        <v>1923</v>
      </c>
      <c r="K27" s="33">
        <f t="shared" si="13"/>
        <v>19.86159884321421</v>
      </c>
      <c r="L27" s="32">
        <f>'[1]22收'!R545</f>
        <v>1315</v>
      </c>
      <c r="M27" s="32">
        <f t="shared" si="2"/>
        <v>608</v>
      </c>
      <c r="N27" s="33">
        <f t="shared" si="14"/>
        <v>46.23574144486692</v>
      </c>
      <c r="O27" s="45">
        <f t="shared" si="15"/>
        <v>8</v>
      </c>
      <c r="P27" s="92">
        <f t="shared" si="16"/>
        <v>7</v>
      </c>
      <c r="Q27" s="105">
        <f>'[1]23上收'!R568</f>
        <v>1903</v>
      </c>
      <c r="R27" s="102">
        <f>'[1]22上收'!R545</f>
        <v>1310</v>
      </c>
      <c r="S27" s="104">
        <v>38</v>
      </c>
    </row>
    <row r="28" spans="1:19" ht="19.5" customHeight="1">
      <c r="A28" s="37" t="s">
        <v>201</v>
      </c>
      <c r="B28" s="32">
        <v>425295</v>
      </c>
      <c r="C28" s="35">
        <v>380.977799893693</v>
      </c>
      <c r="D28" s="32"/>
      <c r="E28" s="32">
        <f t="shared" si="10"/>
        <v>2731</v>
      </c>
      <c r="F28" s="32">
        <f t="shared" si="11"/>
        <v>282</v>
      </c>
      <c r="G28" s="33">
        <f t="shared" si="0"/>
        <v>-16.43206854345165</v>
      </c>
      <c r="H28" s="32">
        <f t="shared" si="1"/>
        <v>2449</v>
      </c>
      <c r="I28" s="33">
        <f t="shared" si="12"/>
        <v>868.4397163120567</v>
      </c>
      <c r="J28" s="32">
        <f>'[1]23收'!I568</f>
        <v>46729</v>
      </c>
      <c r="K28" s="33">
        <f t="shared" si="13"/>
        <v>10.987432252906807</v>
      </c>
      <c r="L28" s="32">
        <f>'[1]22收'!H545+'[1]22收'!J545</f>
        <v>42989</v>
      </c>
      <c r="M28" s="32">
        <f t="shared" si="2"/>
        <v>3740</v>
      </c>
      <c r="N28" s="33">
        <f t="shared" si="14"/>
        <v>8.699899974412059</v>
      </c>
      <c r="O28" s="45">
        <f t="shared" si="15"/>
        <v>11</v>
      </c>
      <c r="P28" s="92">
        <f t="shared" si="16"/>
        <v>8</v>
      </c>
      <c r="Q28" s="75">
        <f>'[1]23上收'!I568</f>
        <v>43998</v>
      </c>
      <c r="R28" s="107">
        <f>'[1]22上收'!J545+'[1]22上收'!H545</f>
        <v>42707</v>
      </c>
      <c r="S28" s="104">
        <v>3268</v>
      </c>
    </row>
    <row r="29" spans="1:19" ht="19.5" customHeight="1">
      <c r="A29" s="37" t="s">
        <v>202</v>
      </c>
      <c r="B29" s="32">
        <v>270931</v>
      </c>
      <c r="C29" s="35">
        <v>361.481203904001</v>
      </c>
      <c r="D29" s="32"/>
      <c r="E29" s="32">
        <f t="shared" si="10"/>
        <v>20105</v>
      </c>
      <c r="F29" s="32">
        <f t="shared" si="11"/>
        <v>19476</v>
      </c>
      <c r="G29" s="33">
        <f t="shared" si="0"/>
        <v>166.821499668215</v>
      </c>
      <c r="H29" s="32">
        <f t="shared" si="1"/>
        <v>629</v>
      </c>
      <c r="I29" s="33">
        <f t="shared" si="12"/>
        <v>3.2296159375641813</v>
      </c>
      <c r="J29" s="32">
        <f>'[1]23收'!M568</f>
        <v>29626</v>
      </c>
      <c r="K29" s="33">
        <f t="shared" si="13"/>
        <v>10.934887480576236</v>
      </c>
      <c r="L29" s="32">
        <f>'[1]22收'!M545</f>
        <v>40619</v>
      </c>
      <c r="M29" s="32">
        <f t="shared" si="2"/>
        <v>-10993</v>
      </c>
      <c r="N29" s="33">
        <f t="shared" si="14"/>
        <v>-27.063689406435408</v>
      </c>
      <c r="O29" s="45">
        <f t="shared" si="15"/>
        <v>12</v>
      </c>
      <c r="P29" s="92">
        <f t="shared" si="16"/>
        <v>13</v>
      </c>
      <c r="Q29" s="105">
        <f>'[1]23上收'!M568</f>
        <v>9521</v>
      </c>
      <c r="R29" s="102">
        <f>'[1]22上收'!M545</f>
        <v>21143</v>
      </c>
      <c r="S29" s="104">
        <v>7535</v>
      </c>
    </row>
    <row r="30" spans="1:19" ht="19.5" customHeight="1">
      <c r="A30" s="37" t="s">
        <v>203</v>
      </c>
      <c r="B30" s="32">
        <v>280000</v>
      </c>
      <c r="C30" s="35">
        <v>-8.96085316686175</v>
      </c>
      <c r="D30" s="32"/>
      <c r="E30" s="32">
        <f t="shared" si="10"/>
        <v>6347</v>
      </c>
      <c r="F30" s="32">
        <f t="shared" si="11"/>
        <v>-177</v>
      </c>
      <c r="G30" s="33">
        <f t="shared" si="0"/>
        <v>-1966.764705882353</v>
      </c>
      <c r="H30" s="32">
        <f t="shared" si="1"/>
        <v>6524</v>
      </c>
      <c r="I30" s="33">
        <f t="shared" si="12"/>
      </c>
      <c r="J30" s="32">
        <f>'[1]23收'!P568</f>
        <v>-6364</v>
      </c>
      <c r="K30" s="33">
        <f t="shared" si="13"/>
        <v>-2.2728571428571427</v>
      </c>
      <c r="L30" s="32">
        <f>'[1]22收'!P545</f>
        <v>160723</v>
      </c>
      <c r="M30" s="32">
        <f t="shared" si="2"/>
        <v>-167087</v>
      </c>
      <c r="N30" s="33">
        <f t="shared" si="14"/>
        <v>-103.95960752350317</v>
      </c>
      <c r="O30" s="45">
        <f t="shared" si="15"/>
        <v>18</v>
      </c>
      <c r="P30" s="92">
        <f t="shared" si="16"/>
        <v>18</v>
      </c>
      <c r="Q30" s="105">
        <f>'[1]23上收'!P568</f>
        <v>-12711</v>
      </c>
      <c r="R30" s="102">
        <f>'[1]22上收'!P545</f>
        <v>160900</v>
      </c>
      <c r="S30" s="104">
        <v>-340</v>
      </c>
    </row>
    <row r="31" spans="1:19" ht="19.5" customHeight="1">
      <c r="A31" s="37" t="s">
        <v>204</v>
      </c>
      <c r="B31" s="32">
        <v>114617</v>
      </c>
      <c r="C31" s="35">
        <v>383.554824283846</v>
      </c>
      <c r="D31" s="32"/>
      <c r="E31" s="32">
        <f t="shared" si="10"/>
        <v>1369</v>
      </c>
      <c r="F31" s="32">
        <f t="shared" si="11"/>
        <v>-4156</v>
      </c>
      <c r="G31" s="33">
        <f t="shared" si="0"/>
        <v>-4126.470588235295</v>
      </c>
      <c r="H31" s="32">
        <f t="shared" si="1"/>
        <v>5525</v>
      </c>
      <c r="I31" s="33">
        <f t="shared" si="12"/>
      </c>
      <c r="J31" s="32">
        <f>'[1]23收'!Q568</f>
        <v>17882</v>
      </c>
      <c r="K31" s="33">
        <f t="shared" si="13"/>
        <v>15.601525079176737</v>
      </c>
      <c r="L31" s="32">
        <f>'[1]22收'!Q545</f>
        <v>9292</v>
      </c>
      <c r="M31" s="32">
        <f t="shared" si="2"/>
        <v>8590</v>
      </c>
      <c r="N31" s="33">
        <f t="shared" si="14"/>
        <v>92.44511407662506</v>
      </c>
      <c r="O31" s="45">
        <f t="shared" si="15"/>
        <v>10</v>
      </c>
      <c r="P31" s="92">
        <f t="shared" si="16"/>
        <v>3</v>
      </c>
      <c r="Q31" s="105">
        <f>'[1]23上收'!Q568</f>
        <v>16513</v>
      </c>
      <c r="R31" s="102">
        <f>'[1]22上收'!Q545</f>
        <v>13448</v>
      </c>
      <c r="S31" s="104">
        <v>-34</v>
      </c>
    </row>
    <row r="32" spans="1:19" ht="19.5" customHeight="1">
      <c r="A32" s="37" t="s">
        <v>205</v>
      </c>
      <c r="B32" s="32">
        <v>100000</v>
      </c>
      <c r="C32" s="35">
        <v>89.9299158610473</v>
      </c>
      <c r="D32" s="32"/>
      <c r="E32" s="32">
        <f t="shared" si="10"/>
        <v>-12</v>
      </c>
      <c r="F32" s="32">
        <f t="shared" si="11"/>
        <v>-45</v>
      </c>
      <c r="G32" s="33">
        <f t="shared" si="0"/>
        <v>-101.14503816793894</v>
      </c>
      <c r="H32" s="32">
        <f t="shared" si="1"/>
        <v>33</v>
      </c>
      <c r="I32" s="33">
        <f t="shared" si="12"/>
      </c>
      <c r="J32" s="32">
        <f>'[1]23收'!T568</f>
        <v>4175</v>
      </c>
      <c r="K32" s="33">
        <f t="shared" si="13"/>
        <v>4.175</v>
      </c>
      <c r="L32" s="32">
        <f>'[1]22收'!T545</f>
        <v>3876</v>
      </c>
      <c r="M32" s="32">
        <f t="shared" si="2"/>
        <v>299</v>
      </c>
      <c r="N32" s="33">
        <f t="shared" si="14"/>
        <v>7.7141382868937045</v>
      </c>
      <c r="O32" s="45">
        <f t="shared" si="15"/>
        <v>16</v>
      </c>
      <c r="P32" s="92">
        <f t="shared" si="16"/>
        <v>9</v>
      </c>
      <c r="Q32" s="105">
        <f>'[1]23上收'!T568</f>
        <v>4187</v>
      </c>
      <c r="R32" s="102">
        <f>'[1]22上收'!T545</f>
        <v>3921</v>
      </c>
      <c r="S32" s="104">
        <v>1048</v>
      </c>
    </row>
    <row r="33" spans="1:19" ht="19.5" customHeight="1">
      <c r="A33" s="44" t="s">
        <v>206</v>
      </c>
      <c r="B33" s="32">
        <v>34128</v>
      </c>
      <c r="C33" s="35">
        <v>-1.98173358607616</v>
      </c>
      <c r="D33" s="32"/>
      <c r="E33" s="32">
        <f t="shared" si="10"/>
        <v>101</v>
      </c>
      <c r="F33" s="45">
        <f t="shared" si="11"/>
        <v>159</v>
      </c>
      <c r="G33" s="33">
        <f t="shared" si="0"/>
        <v>-93.13858695652173</v>
      </c>
      <c r="H33" s="32">
        <f t="shared" si="1"/>
        <v>-58</v>
      </c>
      <c r="I33" s="33">
        <f t="shared" si="12"/>
        <v>-36.477987421383645</v>
      </c>
      <c r="J33" s="32">
        <f>'[1]23收'!S568</f>
        <v>7013</v>
      </c>
      <c r="K33" s="33">
        <f t="shared" si="13"/>
        <v>20.549109235818097</v>
      </c>
      <c r="L33" s="32">
        <f>'[1]22收'!S545</f>
        <v>22986</v>
      </c>
      <c r="M33" s="45">
        <f t="shared" si="2"/>
        <v>-15973</v>
      </c>
      <c r="N33" s="33">
        <f t="shared" si="14"/>
        <v>-69.49012442356218</v>
      </c>
      <c r="O33" s="45">
        <f t="shared" si="15"/>
        <v>6</v>
      </c>
      <c r="P33" s="92">
        <f t="shared" si="16"/>
        <v>16</v>
      </c>
      <c r="Q33" s="105">
        <f>'[1]23上收'!S568</f>
        <v>6912</v>
      </c>
      <c r="R33" s="102">
        <f>'[1]22上收'!S545</f>
        <v>22827</v>
      </c>
      <c r="S33" s="104">
        <v>1472</v>
      </c>
    </row>
    <row r="34" spans="1:19" ht="19.5" customHeight="1">
      <c r="A34" s="46" t="s">
        <v>207</v>
      </c>
      <c r="B34" s="27"/>
      <c r="C34" s="27"/>
      <c r="D34" s="27"/>
      <c r="E34" s="63">
        <f t="shared" si="10"/>
        <v>0</v>
      </c>
      <c r="F34" s="83">
        <f t="shared" si="11"/>
        <v>0</v>
      </c>
      <c r="G34" s="84"/>
      <c r="H34" s="85">
        <f t="shared" si="1"/>
        <v>0</v>
      </c>
      <c r="I34" s="85"/>
      <c r="J34" s="27">
        <f>'[1]23收'!J568</f>
        <v>0</v>
      </c>
      <c r="K34" s="28"/>
      <c r="L34" s="94">
        <f>'[1]22收'!Y545</f>
        <v>0</v>
      </c>
      <c r="M34" s="85">
        <f t="shared" si="2"/>
        <v>0</v>
      </c>
      <c r="N34" s="28"/>
      <c r="O34" s="85"/>
      <c r="P34" s="95"/>
      <c r="Q34" s="108">
        <f>'[1]23上收'!Y568</f>
        <v>0</v>
      </c>
      <c r="R34" s="109">
        <f>'[1]22上收'!Y545</f>
        <v>0</v>
      </c>
      <c r="S34" s="104">
        <v>0</v>
      </c>
    </row>
    <row r="35" spans="1:16" ht="15">
      <c r="A35" s="51" t="s">
        <v>222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1:16" ht="19.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</row>
    <row r="37" ht="15">
      <c r="E37" s="86"/>
    </row>
    <row r="38" ht="15">
      <c r="E38" s="86"/>
    </row>
    <row r="39" ht="15">
      <c r="E39" s="86"/>
    </row>
    <row r="40" ht="15">
      <c r="E40" s="86"/>
    </row>
    <row r="41" ht="15">
      <c r="E41" s="86"/>
    </row>
    <row r="42" ht="15">
      <c r="E42" s="86"/>
    </row>
    <row r="43" ht="15">
      <c r="E43" s="86"/>
    </row>
    <row r="44" ht="15">
      <c r="E44" s="86"/>
    </row>
    <row r="45" ht="15">
      <c r="E45" s="86"/>
    </row>
    <row r="46" ht="15">
      <c r="E46" s="86"/>
    </row>
    <row r="47" ht="15">
      <c r="E47" s="86"/>
    </row>
    <row r="48" ht="15">
      <c r="E48" s="86"/>
    </row>
  </sheetData>
  <sheetProtection/>
  <mergeCells count="25">
    <mergeCell ref="A2:R2"/>
    <mergeCell ref="K3:P3"/>
    <mergeCell ref="B4:N4"/>
    <mergeCell ref="E5:I5"/>
    <mergeCell ref="J5:N5"/>
    <mergeCell ref="H6:I6"/>
    <mergeCell ref="M6:N6"/>
    <mergeCell ref="A5:A8"/>
    <mergeCell ref="B7:B8"/>
    <mergeCell ref="C7:C8"/>
    <mergeCell ref="D5:D8"/>
    <mergeCell ref="E6:E8"/>
    <mergeCell ref="F6:F8"/>
    <mergeCell ref="G6:G8"/>
    <mergeCell ref="H7:H8"/>
    <mergeCell ref="I7:I8"/>
    <mergeCell ref="J6:J8"/>
    <mergeCell ref="K6:K8"/>
    <mergeCell ref="L6:L8"/>
    <mergeCell ref="M7:M8"/>
    <mergeCell ref="N7:N8"/>
    <mergeCell ref="O5:O8"/>
    <mergeCell ref="P5:P8"/>
    <mergeCell ref="B5:C6"/>
    <mergeCell ref="A35:P36"/>
  </mergeCells>
  <printOptions horizontalCentered="1"/>
  <pageMargins left="0.36" right="0.3" top="0.08" bottom="0.24" header="0.51" footer="0.51"/>
  <pageSetup fitToHeight="1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AD36"/>
  <sheetViews>
    <sheetView showZeros="0" view="pageBreakPreview" zoomScale="115" zoomScaleNormal="145" zoomScaleSheetLayoutView="115" workbookViewId="0" topLeftCell="A1">
      <pane xSplit="1" ySplit="8" topLeftCell="B9" activePane="bottomRight" state="frozen"/>
      <selection pane="bottomRight" activeCell="O1" sqref="A1:R65536"/>
    </sheetView>
  </sheetViews>
  <sheetFormatPr defaultColWidth="8.75390625" defaultRowHeight="14.25"/>
  <cols>
    <col min="1" max="1" width="10.75390625" style="1" customWidth="1"/>
    <col min="2" max="2" width="9.375" style="1" customWidth="1"/>
    <col min="3" max="3" width="6.25390625" style="1" customWidth="1"/>
    <col min="4" max="4" width="9.375" style="1" hidden="1" customWidth="1"/>
    <col min="5" max="5" width="8.625" style="1" customWidth="1"/>
    <col min="6" max="6" width="8.00390625" style="2" hidden="1" customWidth="1"/>
    <col min="7" max="7" width="6.50390625" style="2" customWidth="1"/>
    <col min="8" max="8" width="7.75390625" style="1" customWidth="1"/>
    <col min="9" max="9" width="6.625" style="1" customWidth="1"/>
    <col min="10" max="10" width="9.25390625" style="1" customWidth="1"/>
    <col min="11" max="11" width="5.125" style="1" customWidth="1"/>
    <col min="12" max="12" width="8.625" style="2" hidden="1" customWidth="1"/>
    <col min="13" max="13" width="8.25390625" style="1" customWidth="1"/>
    <col min="14" max="14" width="5.875" style="1" customWidth="1"/>
    <col min="15" max="15" width="4.25390625" style="1" hidden="1" customWidth="1"/>
    <col min="16" max="16" width="4.125" style="1" hidden="1" customWidth="1"/>
    <col min="17" max="17" width="7.50390625" style="3" hidden="1" customWidth="1"/>
    <col min="18" max="18" width="8.75390625" style="1" hidden="1" customWidth="1"/>
    <col min="19" max="19" width="9.00390625" style="1" hidden="1" customWidth="1"/>
    <col min="20" max="20" width="14.125" style="1" customWidth="1"/>
    <col min="21" max="21" width="11.375" style="1" customWidth="1"/>
    <col min="22" max="22" width="9.00390625" style="1" customWidth="1"/>
    <col min="23" max="23" width="11.625" style="1" customWidth="1"/>
    <col min="24" max="25" width="9.00390625" style="1" customWidth="1"/>
    <col min="26" max="26" width="12.25390625" style="1" customWidth="1"/>
    <col min="27" max="37" width="9.00390625" style="1" customWidth="1"/>
    <col min="38" max="64" width="9.00390625" style="1" bestFit="1" customWidth="1"/>
    <col min="65" max="16384" width="8.75390625" style="1" customWidth="1"/>
  </cols>
  <sheetData>
    <row r="1" ht="12" customHeight="1">
      <c r="A1" s="4" t="s">
        <v>233</v>
      </c>
    </row>
    <row r="2" spans="1:18" ht="15" customHeight="1">
      <c r="A2" s="5" t="s">
        <v>234</v>
      </c>
      <c r="B2" s="5"/>
      <c r="C2" s="5"/>
      <c r="D2" s="5"/>
      <c r="E2" s="5"/>
      <c r="F2" s="6"/>
      <c r="G2" s="6"/>
      <c r="H2" s="5"/>
      <c r="I2" s="5"/>
      <c r="J2" s="5"/>
      <c r="K2" s="5"/>
      <c r="L2" s="6"/>
      <c r="M2" s="5"/>
      <c r="N2" s="5"/>
      <c r="O2" s="5"/>
      <c r="P2" s="5"/>
      <c r="Q2" s="68"/>
      <c r="R2" s="68"/>
    </row>
    <row r="3" spans="1:16" ht="13.5" customHeight="1">
      <c r="A3" s="7"/>
      <c r="J3" s="54" t="s">
        <v>2</v>
      </c>
      <c r="K3" s="54"/>
      <c r="L3" s="54"/>
      <c r="M3" s="54"/>
      <c r="N3" s="54"/>
      <c r="O3" s="54"/>
      <c r="P3" s="54"/>
    </row>
    <row r="4" spans="1:18" ht="15" customHeight="1" hidden="1">
      <c r="A4" s="8" t="s">
        <v>158</v>
      </c>
      <c r="B4" s="9" t="s">
        <v>235</v>
      </c>
      <c r="C4" s="9"/>
      <c r="D4" s="9"/>
      <c r="E4" s="9"/>
      <c r="F4" s="10"/>
      <c r="G4" s="10"/>
      <c r="H4" s="9"/>
      <c r="I4" s="9"/>
      <c r="J4" s="55"/>
      <c r="K4" s="55"/>
      <c r="L4" s="56"/>
      <c r="M4" s="55"/>
      <c r="N4" s="55"/>
      <c r="O4" s="57"/>
      <c r="P4" s="55"/>
      <c r="Q4" s="69" t="s">
        <v>213</v>
      </c>
      <c r="R4" s="70" t="s">
        <v>214</v>
      </c>
    </row>
    <row r="5" spans="1:19" ht="14.25" customHeight="1">
      <c r="A5" s="11" t="s">
        <v>158</v>
      </c>
      <c r="B5" s="12" t="s">
        <v>56</v>
      </c>
      <c r="C5" s="13"/>
      <c r="D5" s="14" t="s">
        <v>4</v>
      </c>
      <c r="E5" s="15" t="s">
        <v>159</v>
      </c>
      <c r="F5" s="16"/>
      <c r="G5" s="16"/>
      <c r="H5" s="15"/>
      <c r="I5" s="15"/>
      <c r="J5" s="58" t="s">
        <v>160</v>
      </c>
      <c r="K5" s="59"/>
      <c r="L5" s="60"/>
      <c r="M5" s="59"/>
      <c r="N5" s="59"/>
      <c r="O5" s="61" t="s">
        <v>217</v>
      </c>
      <c r="P5" s="61" t="s">
        <v>216</v>
      </c>
      <c r="Q5" s="69"/>
      <c r="R5" s="70"/>
      <c r="S5" s="71" t="s">
        <v>218</v>
      </c>
    </row>
    <row r="6" spans="1:19" ht="15">
      <c r="A6" s="17"/>
      <c r="B6" s="18"/>
      <c r="C6" s="19"/>
      <c r="D6" s="20"/>
      <c r="E6" s="15" t="s">
        <v>131</v>
      </c>
      <c r="F6" s="16" t="s">
        <v>167</v>
      </c>
      <c r="G6" s="21" t="s">
        <v>220</v>
      </c>
      <c r="H6" s="15" t="s">
        <v>171</v>
      </c>
      <c r="I6" s="15"/>
      <c r="J6" s="15" t="s">
        <v>131</v>
      </c>
      <c r="K6" s="14" t="s">
        <v>172</v>
      </c>
      <c r="L6" s="16" t="s">
        <v>219</v>
      </c>
      <c r="M6" s="15" t="s">
        <v>10</v>
      </c>
      <c r="N6" s="15"/>
      <c r="O6" s="61"/>
      <c r="P6" s="61"/>
      <c r="Q6" s="69"/>
      <c r="R6" s="70"/>
      <c r="S6" s="71"/>
    </row>
    <row r="7" spans="1:19" ht="15">
      <c r="A7" s="17"/>
      <c r="B7" s="21" t="s">
        <v>176</v>
      </c>
      <c r="C7" s="21" t="s">
        <v>177</v>
      </c>
      <c r="D7" s="20"/>
      <c r="E7" s="15"/>
      <c r="F7" s="16"/>
      <c r="G7" s="22"/>
      <c r="H7" s="15" t="s">
        <v>20</v>
      </c>
      <c r="I7" s="15" t="s">
        <v>60</v>
      </c>
      <c r="J7" s="15"/>
      <c r="K7" s="14"/>
      <c r="L7" s="16" t="s">
        <v>232</v>
      </c>
      <c r="M7" s="15" t="s">
        <v>20</v>
      </c>
      <c r="N7" s="15" t="s">
        <v>60</v>
      </c>
      <c r="O7" s="61"/>
      <c r="P7" s="61"/>
      <c r="Q7" s="69"/>
      <c r="R7" s="70"/>
      <c r="S7" s="71"/>
    </row>
    <row r="8" spans="1:19" ht="11.25" customHeight="1">
      <c r="A8" s="23"/>
      <c r="B8" s="24"/>
      <c r="C8" s="24"/>
      <c r="D8" s="20"/>
      <c r="E8" s="25"/>
      <c r="F8" s="16"/>
      <c r="G8" s="24"/>
      <c r="H8" s="25"/>
      <c r="I8" s="25"/>
      <c r="J8" s="25"/>
      <c r="K8" s="14"/>
      <c r="L8" s="62"/>
      <c r="M8" s="25"/>
      <c r="N8" s="25"/>
      <c r="O8" s="61"/>
      <c r="P8" s="61"/>
      <c r="Q8" s="69"/>
      <c r="R8" s="70"/>
      <c r="S8" s="71"/>
    </row>
    <row r="9" spans="1:19" ht="19.5" customHeight="1">
      <c r="A9" s="26" t="s">
        <v>182</v>
      </c>
      <c r="B9" s="27">
        <v>8594149</v>
      </c>
      <c r="C9" s="28">
        <v>-2.2</v>
      </c>
      <c r="D9" s="27"/>
      <c r="E9" s="27">
        <f>J9-Q9</f>
        <v>1016469</v>
      </c>
      <c r="F9" s="29">
        <f>L9-R9</f>
        <v>921954</v>
      </c>
      <c r="G9" s="30">
        <f aca="true" t="shared" si="0" ref="G9:G34">IF(AND(E9&lt;&gt;0,S9&lt;&gt;0),(E9/S9-1)*100,"")</f>
        <v>39.86386077307926</v>
      </c>
      <c r="H9" s="27">
        <f aca="true" t="shared" si="1" ref="H9:H34">E9-F9</f>
        <v>94515</v>
      </c>
      <c r="I9" s="30">
        <f aca="true" t="shared" si="2" ref="I9:I33">H9/ABS(F9)*100</f>
        <v>10.251596066615038</v>
      </c>
      <c r="J9" s="27">
        <f>'[1]23支'!C1318</f>
        <v>4050704</v>
      </c>
      <c r="K9" s="28">
        <f>J9/B9*100</f>
        <v>47.1332763720992</v>
      </c>
      <c r="L9" s="27">
        <f>'[1]22支'!C1315</f>
        <v>4861008</v>
      </c>
      <c r="M9" s="27">
        <f aca="true" t="shared" si="3" ref="M9:M34">J9-L9</f>
        <v>-810304</v>
      </c>
      <c r="N9" s="30">
        <f aca="true" t="shared" si="4" ref="N9:N33">M9/ABS(L9)*100</f>
        <v>-16.66946444029716</v>
      </c>
      <c r="O9" s="63"/>
      <c r="P9" s="63"/>
      <c r="Q9" s="72">
        <f>'[1]23上月支'!C1318</f>
        <v>3034235</v>
      </c>
      <c r="R9" s="73">
        <f>'[1]22上支'!C1315</f>
        <v>3939054</v>
      </c>
      <c r="S9" s="74">
        <v>726756</v>
      </c>
    </row>
    <row r="10" spans="1:19" ht="19.5" customHeight="1">
      <c r="A10" s="31" t="s">
        <v>183</v>
      </c>
      <c r="B10" s="32">
        <v>672534</v>
      </c>
      <c r="C10" s="33">
        <v>-56.0691126931963</v>
      </c>
      <c r="D10" s="32"/>
      <c r="E10" s="32">
        <f>J10-Q10</f>
        <v>36088</v>
      </c>
      <c r="F10" s="34">
        <f>L10-R10</f>
        <v>263458</v>
      </c>
      <c r="G10" s="35">
        <f t="shared" si="0"/>
        <v>-73.34337905614525</v>
      </c>
      <c r="H10" s="32">
        <f t="shared" si="1"/>
        <v>-227370</v>
      </c>
      <c r="I10" s="33">
        <f t="shared" si="2"/>
        <v>-86.30218099279581</v>
      </c>
      <c r="J10" s="32">
        <f>'[1]23支'!D1318</f>
        <v>319745</v>
      </c>
      <c r="K10" s="33">
        <f aca="true" t="shared" si="5" ref="K10:K14">IF(AND(J10&lt;&gt;0,B10&lt;&gt;0),J10/B10*100,"")</f>
        <v>47.54332122985604</v>
      </c>
      <c r="L10" s="32">
        <f>'[1]22支'!D1315</f>
        <v>660249</v>
      </c>
      <c r="M10" s="32">
        <f t="shared" si="3"/>
        <v>-340504</v>
      </c>
      <c r="N10" s="33">
        <f t="shared" si="4"/>
        <v>-51.572058420383826</v>
      </c>
      <c r="O10" s="45"/>
      <c r="P10" s="45"/>
      <c r="Q10" s="72">
        <f>'[1]23上月支'!D1318</f>
        <v>283657</v>
      </c>
      <c r="R10" s="73">
        <f>'[1]22上支'!D1315</f>
        <v>396791</v>
      </c>
      <c r="S10" s="74">
        <v>135381</v>
      </c>
    </row>
    <row r="11" spans="1:19" ht="19.5" customHeight="1">
      <c r="A11" s="31" t="s">
        <v>184</v>
      </c>
      <c r="B11" s="32">
        <v>4351117.54572</v>
      </c>
      <c r="C11" s="33">
        <v>15.974380928367</v>
      </c>
      <c r="D11" s="32"/>
      <c r="E11" s="32">
        <f aca="true" t="shared" si="6" ref="E11:J11">E16+E30+E18+E23+E24</f>
        <v>388752</v>
      </c>
      <c r="F11" s="32">
        <f t="shared" si="6"/>
        <v>235092</v>
      </c>
      <c r="G11" s="35">
        <f t="shared" si="0"/>
        <v>84.41483280598474</v>
      </c>
      <c r="H11" s="32">
        <f t="shared" si="1"/>
        <v>153660</v>
      </c>
      <c r="I11" s="33">
        <f t="shared" si="2"/>
        <v>65.36164565361645</v>
      </c>
      <c r="J11" s="32">
        <f t="shared" si="6"/>
        <v>1750474</v>
      </c>
      <c r="K11" s="33">
        <f t="shared" si="5"/>
        <v>40.2304461234761</v>
      </c>
      <c r="L11" s="32">
        <f>L16+L30+L18+L23+L24</f>
        <v>2034455</v>
      </c>
      <c r="M11" s="32">
        <f t="shared" si="3"/>
        <v>-283981</v>
      </c>
      <c r="N11" s="33">
        <f t="shared" si="4"/>
        <v>-13.958578587385812</v>
      </c>
      <c r="O11" s="45"/>
      <c r="P11" s="45"/>
      <c r="Q11" s="75">
        <f>Q16+Q30+Q18+Q23+Q24</f>
        <v>1361722</v>
      </c>
      <c r="R11" s="75">
        <f>R16+R30+R18+R23+R24</f>
        <v>1799363</v>
      </c>
      <c r="S11" s="74">
        <v>210803</v>
      </c>
    </row>
    <row r="12" spans="1:19" ht="19.5" customHeight="1">
      <c r="A12" s="31" t="s">
        <v>185</v>
      </c>
      <c r="B12" s="32">
        <v>2784135.5429</v>
      </c>
      <c r="C12" s="33">
        <v>41.0254412351687</v>
      </c>
      <c r="D12" s="32"/>
      <c r="E12" s="32">
        <f aca="true" t="shared" si="7" ref="E12:J12">E17+E21+E32+E26</f>
        <v>374329</v>
      </c>
      <c r="F12" s="32">
        <f t="shared" si="7"/>
        <v>245165</v>
      </c>
      <c r="G12" s="35">
        <f t="shared" si="0"/>
        <v>38.565955320290946</v>
      </c>
      <c r="H12" s="32">
        <f t="shared" si="1"/>
        <v>129164</v>
      </c>
      <c r="I12" s="33">
        <f t="shared" si="2"/>
        <v>52.684518589521346</v>
      </c>
      <c r="J12" s="32">
        <f t="shared" si="7"/>
        <v>1202266</v>
      </c>
      <c r="K12" s="33">
        <f t="shared" si="5"/>
        <v>43.182739542475744</v>
      </c>
      <c r="L12" s="32">
        <f>L17+L21+L32+L26</f>
        <v>1207410</v>
      </c>
      <c r="M12" s="32">
        <f t="shared" si="3"/>
        <v>-5144</v>
      </c>
      <c r="N12" s="33">
        <f t="shared" si="4"/>
        <v>-0.4260358950149494</v>
      </c>
      <c r="O12" s="45"/>
      <c r="P12" s="45"/>
      <c r="Q12" s="75">
        <f>Q17+Q21+Q32+Q26</f>
        <v>827937</v>
      </c>
      <c r="R12" s="75">
        <f>R17+R21+R32+R26</f>
        <v>962245</v>
      </c>
      <c r="S12" s="74">
        <v>270145</v>
      </c>
    </row>
    <row r="13" spans="1:19" ht="19.5" customHeight="1">
      <c r="A13" s="31" t="s">
        <v>186</v>
      </c>
      <c r="B13" s="32">
        <v>9163399.301879</v>
      </c>
      <c r="C13" s="33">
        <v>30.4231572625653</v>
      </c>
      <c r="D13" s="32"/>
      <c r="E13" s="32">
        <f aca="true" t="shared" si="8" ref="E13:J13">E16+E18+E19+E20+E21+E17+E32+E29+E33+E28+E31+E30</f>
        <v>955530</v>
      </c>
      <c r="F13" s="32">
        <f t="shared" si="8"/>
        <v>648713</v>
      </c>
      <c r="G13" s="35">
        <f t="shared" si="0"/>
        <v>67.31893612662259</v>
      </c>
      <c r="H13" s="32">
        <f t="shared" si="1"/>
        <v>306817</v>
      </c>
      <c r="I13" s="33">
        <f t="shared" si="2"/>
        <v>47.296261983342404</v>
      </c>
      <c r="J13" s="32">
        <f t="shared" si="8"/>
        <v>3599870</v>
      </c>
      <c r="K13" s="33">
        <f t="shared" si="5"/>
        <v>39.285311939444014</v>
      </c>
      <c r="L13" s="32">
        <f>L16+L18+L19+L20+L21+L17+L32+L29+L33+L28+L31+L30</f>
        <v>4102190</v>
      </c>
      <c r="M13" s="32">
        <f t="shared" si="3"/>
        <v>-502320</v>
      </c>
      <c r="N13" s="33">
        <f t="shared" si="4"/>
        <v>-12.245166606129896</v>
      </c>
      <c r="O13" s="45"/>
      <c r="P13" s="45"/>
      <c r="Q13" s="75">
        <f>Q16+Q18+Q19+Q20+Q21+Q17+Q32+Q29+Q33+Q28+Q31+Q30</f>
        <v>2644340</v>
      </c>
      <c r="R13" s="75">
        <f>R16+R18+R19+R20+R21+R17+R32+R29+R33+R28+R31+R30</f>
        <v>3453477</v>
      </c>
      <c r="S13" s="74">
        <v>571083</v>
      </c>
    </row>
    <row r="14" spans="1:19" ht="19.5" customHeight="1">
      <c r="A14" s="36" t="s">
        <v>187</v>
      </c>
      <c r="B14" s="32">
        <v>174949</v>
      </c>
      <c r="C14" s="33">
        <v>33.8871499743627</v>
      </c>
      <c r="D14" s="32"/>
      <c r="E14" s="32">
        <f aca="true" t="shared" si="9" ref="E14:J14">E22+E26+E25+E27</f>
        <v>14507</v>
      </c>
      <c r="F14" s="32">
        <f t="shared" si="9"/>
        <v>4503</v>
      </c>
      <c r="G14" s="35">
        <f t="shared" si="0"/>
        <v>35.389640690620624</v>
      </c>
      <c r="H14" s="32">
        <f t="shared" si="1"/>
        <v>10004</v>
      </c>
      <c r="I14" s="33">
        <f t="shared" si="2"/>
        <v>222.1630024428159</v>
      </c>
      <c r="J14" s="32">
        <f t="shared" si="9"/>
        <v>82019</v>
      </c>
      <c r="K14" s="33">
        <f t="shared" si="5"/>
        <v>46.881662655974026</v>
      </c>
      <c r="L14" s="32">
        <f>L22+L26+L25+L27</f>
        <v>68611</v>
      </c>
      <c r="M14" s="32">
        <f t="shared" si="3"/>
        <v>13408</v>
      </c>
      <c r="N14" s="33">
        <f t="shared" si="4"/>
        <v>19.542055938552128</v>
      </c>
      <c r="O14" s="45"/>
      <c r="P14" s="45"/>
      <c r="Q14" s="75">
        <f>Q22+Q26+Q25+Q27</f>
        <v>67512</v>
      </c>
      <c r="R14" s="75">
        <f>R22+R26+R25+R27</f>
        <v>64108</v>
      </c>
      <c r="S14" s="74">
        <v>10715</v>
      </c>
    </row>
    <row r="15" spans="1:30" ht="19.5" customHeight="1">
      <c r="A15" s="26" t="s">
        <v>188</v>
      </c>
      <c r="B15" s="27">
        <v>7921615</v>
      </c>
      <c r="C15" s="28">
        <v>9.2</v>
      </c>
      <c r="D15" s="27"/>
      <c r="E15" s="27">
        <f aca="true" t="shared" si="10" ref="E15:E34">J15-Q15</f>
        <v>980381</v>
      </c>
      <c r="F15" s="29">
        <f aca="true" t="shared" si="11" ref="F15:F34">L15-R15</f>
        <v>658496</v>
      </c>
      <c r="G15" s="30">
        <f t="shared" si="0"/>
        <v>65.77991967871486</v>
      </c>
      <c r="H15" s="27">
        <f t="shared" si="1"/>
        <v>321885</v>
      </c>
      <c r="I15" s="30">
        <f t="shared" si="2"/>
        <v>48.88184590339198</v>
      </c>
      <c r="J15" s="27">
        <f>'[1]23支'!E1318</f>
        <v>3730959</v>
      </c>
      <c r="K15" s="28">
        <f>J15/B15*100</f>
        <v>47.09846413894137</v>
      </c>
      <c r="L15" s="27">
        <f>'[1]22支'!E1315</f>
        <v>4200759</v>
      </c>
      <c r="M15" s="27">
        <f t="shared" si="3"/>
        <v>-469800</v>
      </c>
      <c r="N15" s="30">
        <f t="shared" si="4"/>
        <v>-11.183693232580111</v>
      </c>
      <c r="O15" s="63"/>
      <c r="P15" s="63"/>
      <c r="Q15" s="72">
        <f>'[1]23上月支'!E1318</f>
        <v>2750578</v>
      </c>
      <c r="R15" s="73">
        <f>'[1]22上支'!E1315</f>
        <v>3542263</v>
      </c>
      <c r="S15" s="74">
        <v>591375</v>
      </c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</row>
    <row r="16" spans="1:20" ht="19.5" customHeight="1">
      <c r="A16" s="37" t="s">
        <v>189</v>
      </c>
      <c r="B16" s="34">
        <v>3583792.54572</v>
      </c>
      <c r="C16" s="33">
        <v>15.5292165195712</v>
      </c>
      <c r="D16" s="34"/>
      <c r="E16" s="32">
        <f t="shared" si="10"/>
        <v>312764</v>
      </c>
      <c r="F16" s="34">
        <f t="shared" si="11"/>
        <v>209627</v>
      </c>
      <c r="G16" s="35">
        <f t="shared" si="0"/>
        <v>69.4123509752623</v>
      </c>
      <c r="H16" s="32">
        <f t="shared" si="1"/>
        <v>103137</v>
      </c>
      <c r="I16" s="33">
        <f t="shared" si="2"/>
        <v>49.20024615149766</v>
      </c>
      <c r="J16" s="32">
        <f>'[1]23支'!F1318</f>
        <v>1438501</v>
      </c>
      <c r="K16" s="33">
        <f aca="true" t="shared" si="12" ref="K16:K33">IF(AND(J16&lt;&gt;0,B16&lt;&gt;0),J16/B16*100,"")</f>
        <v>40.13907003958564</v>
      </c>
      <c r="L16" s="32">
        <f>'[1]22支'!F1315</f>
        <v>1755694</v>
      </c>
      <c r="M16" s="32">
        <f t="shared" si="3"/>
        <v>-317193</v>
      </c>
      <c r="N16" s="33">
        <f t="shared" si="4"/>
        <v>-18.066530955849938</v>
      </c>
      <c r="O16" s="45">
        <f aca="true" t="shared" si="13" ref="O16:O33">RANK(N16,($N$16:$N$28,$N$29:$N$33))</f>
        <v>11</v>
      </c>
      <c r="P16" s="45">
        <f aca="true" t="shared" si="14" ref="P16:P33">RANK(K16,($K$16:$K$28,$K$29:$K$33))</f>
        <v>9</v>
      </c>
      <c r="Q16" s="72">
        <f>'[1]23上月支'!F1318</f>
        <v>1125737</v>
      </c>
      <c r="R16" s="73">
        <f>'[1]22上支'!F1315</f>
        <v>1546067</v>
      </c>
      <c r="S16" s="74">
        <v>184617</v>
      </c>
      <c r="T16" s="77"/>
    </row>
    <row r="17" spans="1:21" ht="19.5" customHeight="1">
      <c r="A17" s="38" t="s">
        <v>190</v>
      </c>
      <c r="B17" s="39">
        <v>2352664</v>
      </c>
      <c r="C17" s="40">
        <v>36.235709276759</v>
      </c>
      <c r="D17" s="39"/>
      <c r="E17" s="41">
        <f t="shared" si="10"/>
        <v>345133</v>
      </c>
      <c r="F17" s="39">
        <f t="shared" si="11"/>
        <v>218675</v>
      </c>
      <c r="G17" s="42">
        <f t="shared" si="0"/>
        <v>40.71324314847884</v>
      </c>
      <c r="H17" s="41">
        <f t="shared" si="1"/>
        <v>126458</v>
      </c>
      <c r="I17" s="40">
        <f t="shared" si="2"/>
        <v>57.8291985823711</v>
      </c>
      <c r="J17" s="41">
        <f>'[1]23支'!G1318</f>
        <v>1019253</v>
      </c>
      <c r="K17" s="40">
        <f t="shared" si="12"/>
        <v>43.323355991335774</v>
      </c>
      <c r="L17" s="41">
        <f>'[1]22支'!G1315</f>
        <v>1050485</v>
      </c>
      <c r="M17" s="41">
        <f t="shared" si="3"/>
        <v>-31232</v>
      </c>
      <c r="N17" s="40">
        <f t="shared" si="4"/>
        <v>-2.9731029000890064</v>
      </c>
      <c r="O17" s="64">
        <f t="shared" si="13"/>
        <v>9</v>
      </c>
      <c r="P17" s="64">
        <f t="shared" si="14"/>
        <v>8</v>
      </c>
      <c r="Q17" s="72">
        <f>'[1]23上月支'!G1318</f>
        <v>674120</v>
      </c>
      <c r="R17" s="73">
        <f>'[1]22上支'!G1315</f>
        <v>831810</v>
      </c>
      <c r="S17" s="74">
        <v>245274</v>
      </c>
      <c r="U17" s="76"/>
    </row>
    <row r="18" spans="1:19" ht="19.5" customHeight="1">
      <c r="A18" s="37" t="s">
        <v>191</v>
      </c>
      <c r="B18" s="34">
        <v>340399</v>
      </c>
      <c r="C18" s="33">
        <v>-13.2688368205954</v>
      </c>
      <c r="D18" s="34"/>
      <c r="E18" s="32">
        <f t="shared" si="10"/>
        <v>34656</v>
      </c>
      <c r="F18" s="34">
        <f t="shared" si="11"/>
        <v>8073</v>
      </c>
      <c r="G18" s="35">
        <f t="shared" si="0"/>
        <v>314.3472022955524</v>
      </c>
      <c r="H18" s="32">
        <f t="shared" si="1"/>
        <v>26583</v>
      </c>
      <c r="I18" s="33">
        <f t="shared" si="2"/>
        <v>329.2827945001858</v>
      </c>
      <c r="J18" s="32">
        <f>'[1]23支'!K1318</f>
        <v>132335</v>
      </c>
      <c r="K18" s="33">
        <f t="shared" si="12"/>
        <v>38.87643618224496</v>
      </c>
      <c r="L18" s="32">
        <f>'[1]22支'!K1315</f>
        <v>165773</v>
      </c>
      <c r="M18" s="32">
        <f t="shared" si="3"/>
        <v>-33438</v>
      </c>
      <c r="N18" s="33">
        <f t="shared" si="4"/>
        <v>-20.170956669662733</v>
      </c>
      <c r="O18" s="45">
        <f t="shared" si="13"/>
        <v>12</v>
      </c>
      <c r="P18" s="45">
        <f t="shared" si="14"/>
        <v>10</v>
      </c>
      <c r="Q18" s="72">
        <f>'[1]23上月支'!K1318</f>
        <v>97679</v>
      </c>
      <c r="R18" s="73">
        <f>'[1]22上支'!K1315</f>
        <v>157700</v>
      </c>
      <c r="S18" s="74">
        <v>8364</v>
      </c>
    </row>
    <row r="19" spans="1:19" ht="19.5" customHeight="1">
      <c r="A19" s="37" t="s">
        <v>192</v>
      </c>
      <c r="B19" s="34">
        <v>459633.213259</v>
      </c>
      <c r="C19" s="33">
        <v>59.7790554594185</v>
      </c>
      <c r="D19" s="34"/>
      <c r="E19" s="32">
        <f t="shared" si="10"/>
        <v>17298</v>
      </c>
      <c r="F19" s="34">
        <f t="shared" si="11"/>
        <v>26404</v>
      </c>
      <c r="G19" s="35">
        <f t="shared" si="0"/>
        <v>-26.231395795129853</v>
      </c>
      <c r="H19" s="32">
        <f t="shared" si="1"/>
        <v>-9106</v>
      </c>
      <c r="I19" s="33">
        <f t="shared" si="2"/>
        <v>-34.48719890925617</v>
      </c>
      <c r="J19" s="32">
        <f>'[1]23支'!H1318</f>
        <v>117518</v>
      </c>
      <c r="K19" s="33">
        <f t="shared" si="12"/>
        <v>25.567778091305915</v>
      </c>
      <c r="L19" s="32">
        <f>'[1]22支'!I1315</f>
        <v>156001</v>
      </c>
      <c r="M19" s="32">
        <f t="shared" si="3"/>
        <v>-38483</v>
      </c>
      <c r="N19" s="33">
        <f t="shared" si="4"/>
        <v>-24.668431612617866</v>
      </c>
      <c r="O19" s="45">
        <f t="shared" si="13"/>
        <v>16</v>
      </c>
      <c r="P19" s="45">
        <f t="shared" si="14"/>
        <v>16</v>
      </c>
      <c r="Q19" s="72">
        <f>'[1]23上月支'!H1318</f>
        <v>100220</v>
      </c>
      <c r="R19" s="73">
        <f>'[1]22上支'!I1315</f>
        <v>129597</v>
      </c>
      <c r="S19" s="74">
        <v>23449</v>
      </c>
    </row>
    <row r="20" spans="1:19" ht="19.5" customHeight="1">
      <c r="A20" s="37" t="s">
        <v>193</v>
      </c>
      <c r="B20" s="34">
        <v>274591</v>
      </c>
      <c r="C20" s="33">
        <v>47.8028011325101</v>
      </c>
      <c r="D20" s="34"/>
      <c r="E20" s="32">
        <f t="shared" si="10"/>
        <v>22309</v>
      </c>
      <c r="F20" s="34">
        <f t="shared" si="11"/>
        <v>30149</v>
      </c>
      <c r="G20" s="35">
        <f t="shared" si="0"/>
        <v>241.01192295933967</v>
      </c>
      <c r="H20" s="32">
        <f t="shared" si="1"/>
        <v>-7840</v>
      </c>
      <c r="I20" s="33">
        <f t="shared" si="2"/>
        <v>-26.00417924309264</v>
      </c>
      <c r="J20" s="32">
        <f>'[1]23支'!L1318</f>
        <v>75844</v>
      </c>
      <c r="K20" s="33">
        <f t="shared" si="12"/>
        <v>27.620715901103825</v>
      </c>
      <c r="L20" s="32">
        <f>'[1]22支'!L1315</f>
        <v>97351</v>
      </c>
      <c r="M20" s="32">
        <f t="shared" si="3"/>
        <v>-21507</v>
      </c>
      <c r="N20" s="33">
        <f t="shared" si="4"/>
        <v>-22.092222986923606</v>
      </c>
      <c r="O20" s="45">
        <f t="shared" si="13"/>
        <v>14</v>
      </c>
      <c r="P20" s="45">
        <f t="shared" si="14"/>
        <v>15</v>
      </c>
      <c r="Q20" s="72">
        <f>'[1]23上月支'!L1318</f>
        <v>53535</v>
      </c>
      <c r="R20" s="73">
        <f>'[1]22上支'!L1315</f>
        <v>67202</v>
      </c>
      <c r="S20" s="74">
        <v>6542</v>
      </c>
    </row>
    <row r="21" spans="1:19" ht="19.5" customHeight="1">
      <c r="A21" s="37" t="s">
        <v>194</v>
      </c>
      <c r="B21" s="34">
        <v>246124.5429</v>
      </c>
      <c r="C21" s="33">
        <v>130.831927690504</v>
      </c>
      <c r="D21" s="34"/>
      <c r="E21" s="32">
        <f t="shared" si="10"/>
        <v>17923</v>
      </c>
      <c r="F21" s="34">
        <f t="shared" si="11"/>
        <v>16978</v>
      </c>
      <c r="G21" s="35">
        <f t="shared" si="0"/>
        <v>-13.636582662747553</v>
      </c>
      <c r="H21" s="32">
        <f t="shared" si="1"/>
        <v>945</v>
      </c>
      <c r="I21" s="33">
        <f t="shared" si="2"/>
        <v>5.5660266226881845</v>
      </c>
      <c r="J21" s="32">
        <f>'[1]23支'!U1318</f>
        <v>120601</v>
      </c>
      <c r="K21" s="33">
        <f t="shared" si="12"/>
        <v>48.999989427710176</v>
      </c>
      <c r="L21" s="32">
        <f>'[1]22支'!U1315</f>
        <v>75535</v>
      </c>
      <c r="M21" s="32">
        <f t="shared" si="3"/>
        <v>45066</v>
      </c>
      <c r="N21" s="33">
        <f t="shared" si="4"/>
        <v>59.662408155159866</v>
      </c>
      <c r="O21" s="45">
        <f t="shared" si="13"/>
        <v>4</v>
      </c>
      <c r="P21" s="45">
        <f t="shared" si="14"/>
        <v>5</v>
      </c>
      <c r="Q21" s="72">
        <f>'[1]23上月支'!U1318</f>
        <v>102678</v>
      </c>
      <c r="R21" s="73">
        <f>'[1]22上支'!U1315</f>
        <v>58557</v>
      </c>
      <c r="S21" s="74">
        <v>20753</v>
      </c>
    </row>
    <row r="22" spans="1:19" ht="19.5" customHeight="1">
      <c r="A22" s="37" t="s">
        <v>195</v>
      </c>
      <c r="B22" s="34">
        <v>13815</v>
      </c>
      <c r="C22" s="33">
        <v>42.7611863180738</v>
      </c>
      <c r="D22" s="34"/>
      <c r="E22" s="32">
        <f t="shared" si="10"/>
        <v>718</v>
      </c>
      <c r="F22" s="34">
        <f t="shared" si="11"/>
        <v>374</v>
      </c>
      <c r="G22" s="35">
        <f t="shared" si="0"/>
        <v>41.33858267716535</v>
      </c>
      <c r="H22" s="32">
        <f t="shared" si="1"/>
        <v>344</v>
      </c>
      <c r="I22" s="33">
        <f t="shared" si="2"/>
        <v>91.97860962566845</v>
      </c>
      <c r="J22" s="32">
        <f>'[1]23支'!N1318</f>
        <v>5126</v>
      </c>
      <c r="K22" s="33">
        <f t="shared" si="12"/>
        <v>37.104596453130654</v>
      </c>
      <c r="L22" s="32">
        <f>'[1]22支'!N1315</f>
        <v>6483</v>
      </c>
      <c r="M22" s="32">
        <f t="shared" si="3"/>
        <v>-1357</v>
      </c>
      <c r="N22" s="33">
        <f t="shared" si="4"/>
        <v>-20.931667437914545</v>
      </c>
      <c r="O22" s="45">
        <f t="shared" si="13"/>
        <v>13</v>
      </c>
      <c r="P22" s="45">
        <f t="shared" si="14"/>
        <v>11</v>
      </c>
      <c r="Q22" s="72">
        <f>'[1]23上月支'!N1318</f>
        <v>4408</v>
      </c>
      <c r="R22" s="73">
        <f>'[1]22上支'!N1315</f>
        <v>6109</v>
      </c>
      <c r="S22" s="74">
        <v>508</v>
      </c>
    </row>
    <row r="23" spans="1:19" ht="19.5" customHeight="1">
      <c r="A23" s="37" t="s">
        <v>196</v>
      </c>
      <c r="B23" s="34">
        <v>92539</v>
      </c>
      <c r="C23" s="33">
        <v>121.083689705426</v>
      </c>
      <c r="D23" s="34"/>
      <c r="E23" s="32">
        <f t="shared" si="10"/>
        <v>2564</v>
      </c>
      <c r="F23" s="34">
        <f t="shared" si="11"/>
        <v>3329</v>
      </c>
      <c r="G23" s="35">
        <f t="shared" si="0"/>
        <v>-36.09172482552343</v>
      </c>
      <c r="H23" s="32">
        <f t="shared" si="1"/>
        <v>-765</v>
      </c>
      <c r="I23" s="33">
        <f t="shared" si="2"/>
        <v>-22.979873835986783</v>
      </c>
      <c r="J23" s="32">
        <f>'[1]23支'!X1318</f>
        <v>22999</v>
      </c>
      <c r="K23" s="33">
        <f t="shared" si="12"/>
        <v>24.85330509298782</v>
      </c>
      <c r="L23" s="32">
        <f>'[1]22支'!X1315</f>
        <v>11946</v>
      </c>
      <c r="M23" s="32">
        <f t="shared" si="3"/>
        <v>11053</v>
      </c>
      <c r="N23" s="33">
        <f t="shared" si="4"/>
        <v>92.52469445839611</v>
      </c>
      <c r="O23" s="45">
        <f t="shared" si="13"/>
        <v>1</v>
      </c>
      <c r="P23" s="45">
        <f t="shared" si="14"/>
        <v>17</v>
      </c>
      <c r="Q23" s="72">
        <f>'[1]23上月支'!X1318</f>
        <v>20435</v>
      </c>
      <c r="R23" s="73">
        <f>'[1]22上支'!X1315</f>
        <v>8617</v>
      </c>
      <c r="S23" s="74">
        <v>4012</v>
      </c>
    </row>
    <row r="24" spans="1:19" ht="19.5" customHeight="1">
      <c r="A24" s="37" t="s">
        <v>197</v>
      </c>
      <c r="B24" s="34">
        <v>58828</v>
      </c>
      <c r="C24" s="33">
        <v>1.23036153700549</v>
      </c>
      <c r="D24" s="34"/>
      <c r="E24" s="32">
        <f t="shared" si="10"/>
        <v>7780</v>
      </c>
      <c r="F24" s="34">
        <f t="shared" si="11"/>
        <v>1951</v>
      </c>
      <c r="G24" s="35">
        <f t="shared" si="0"/>
        <v>39.802336028751114</v>
      </c>
      <c r="H24" s="32">
        <f t="shared" si="1"/>
        <v>5829</v>
      </c>
      <c r="I24" s="33">
        <f t="shared" si="2"/>
        <v>298.7698616094311</v>
      </c>
      <c r="J24" s="32">
        <f>'[1]23支'!O1318</f>
        <v>26071</v>
      </c>
      <c r="K24" s="33">
        <f t="shared" si="12"/>
        <v>44.31733188277691</v>
      </c>
      <c r="L24" s="32">
        <f>'[1]22支'!O1315</f>
        <v>18012</v>
      </c>
      <c r="M24" s="32">
        <f t="shared" si="3"/>
        <v>8059</v>
      </c>
      <c r="N24" s="33">
        <f t="shared" si="4"/>
        <v>44.7423939595825</v>
      </c>
      <c r="O24" s="45">
        <f t="shared" si="13"/>
        <v>6</v>
      </c>
      <c r="P24" s="45">
        <f t="shared" si="14"/>
        <v>7</v>
      </c>
      <c r="Q24" s="72">
        <f>'[1]23上月支'!O1318</f>
        <v>18291</v>
      </c>
      <c r="R24" s="73">
        <f>'[1]22上支'!O1315</f>
        <v>16061</v>
      </c>
      <c r="S24" s="74">
        <v>5565</v>
      </c>
    </row>
    <row r="25" spans="1:19" ht="19.5" customHeight="1">
      <c r="A25" s="37" t="s">
        <v>198</v>
      </c>
      <c r="B25" s="34">
        <v>67878</v>
      </c>
      <c r="C25" s="33">
        <v>25.5372665063806</v>
      </c>
      <c r="D25" s="34"/>
      <c r="E25" s="32">
        <f t="shared" si="10"/>
        <v>3654</v>
      </c>
      <c r="F25" s="34">
        <f t="shared" si="11"/>
        <v>435</v>
      </c>
      <c r="G25" s="35">
        <f t="shared" si="0"/>
        <v>97.30021598272138</v>
      </c>
      <c r="H25" s="32">
        <f t="shared" si="1"/>
        <v>3219</v>
      </c>
      <c r="I25" s="33">
        <f t="shared" si="2"/>
        <v>740</v>
      </c>
      <c r="J25" s="32">
        <f>'[1]23支'!W1318</f>
        <v>22579</v>
      </c>
      <c r="K25" s="33">
        <f t="shared" si="12"/>
        <v>33.264091458204426</v>
      </c>
      <c r="L25" s="32">
        <f>'[1]22支'!W1315</f>
        <v>26821</v>
      </c>
      <c r="M25" s="32">
        <f t="shared" si="3"/>
        <v>-4242</v>
      </c>
      <c r="N25" s="33">
        <f t="shared" si="4"/>
        <v>-15.815965101972335</v>
      </c>
      <c r="O25" s="45">
        <f t="shared" si="13"/>
        <v>10</v>
      </c>
      <c r="P25" s="45">
        <f t="shared" si="14"/>
        <v>13</v>
      </c>
      <c r="Q25" s="72">
        <f>'[1]23上月支'!W1318</f>
        <v>18925</v>
      </c>
      <c r="R25" s="73">
        <f>'[1]22上支'!W1315</f>
        <v>26386</v>
      </c>
      <c r="S25" s="74">
        <v>1852</v>
      </c>
    </row>
    <row r="26" spans="1:19" ht="19.5" customHeight="1">
      <c r="A26" s="37" t="s">
        <v>199</v>
      </c>
      <c r="B26" s="34">
        <v>66347</v>
      </c>
      <c r="C26" s="33">
        <v>50.4398893474219</v>
      </c>
      <c r="D26" s="34"/>
      <c r="E26" s="32">
        <f t="shared" si="10"/>
        <v>5185</v>
      </c>
      <c r="F26" s="34">
        <f t="shared" si="11"/>
        <v>1535</v>
      </c>
      <c r="G26" s="35">
        <f t="shared" si="0"/>
        <v>53.90323538141881</v>
      </c>
      <c r="H26" s="32">
        <f t="shared" si="1"/>
        <v>3650</v>
      </c>
      <c r="I26" s="33">
        <f t="shared" si="2"/>
        <v>237.78501628664498</v>
      </c>
      <c r="J26" s="32">
        <f>'[1]23支'!V1318</f>
        <v>38575</v>
      </c>
      <c r="K26" s="33">
        <f t="shared" si="12"/>
        <v>58.14128747343512</v>
      </c>
      <c r="L26" s="32">
        <f>'[1]22支'!V1315</f>
        <v>21392</v>
      </c>
      <c r="M26" s="32">
        <f t="shared" si="3"/>
        <v>17183</v>
      </c>
      <c r="N26" s="33">
        <f t="shared" si="4"/>
        <v>80.32442034405385</v>
      </c>
      <c r="O26" s="45">
        <f t="shared" si="13"/>
        <v>2</v>
      </c>
      <c r="P26" s="45">
        <f t="shared" si="14"/>
        <v>2</v>
      </c>
      <c r="Q26" s="72">
        <f>'[1]23上月支'!V1318</f>
        <v>33390</v>
      </c>
      <c r="R26" s="73">
        <f>'[1]22上支'!V1315</f>
        <v>19857</v>
      </c>
      <c r="S26" s="74">
        <v>3369</v>
      </c>
    </row>
    <row r="27" spans="1:19" ht="19.5" customHeight="1">
      <c r="A27" s="37" t="s">
        <v>200</v>
      </c>
      <c r="B27" s="34">
        <v>26909</v>
      </c>
      <c r="C27" s="33">
        <v>17.9184925503944</v>
      </c>
      <c r="D27" s="34"/>
      <c r="E27" s="32">
        <f t="shared" si="10"/>
        <v>4950</v>
      </c>
      <c r="F27" s="34">
        <f t="shared" si="11"/>
        <v>2159</v>
      </c>
      <c r="G27" s="35">
        <f t="shared" si="0"/>
        <v>-0.7220216606498187</v>
      </c>
      <c r="H27" s="32">
        <f t="shared" si="1"/>
        <v>2791</v>
      </c>
      <c r="I27" s="33">
        <f t="shared" si="2"/>
        <v>129.27281148679947</v>
      </c>
      <c r="J27" s="32">
        <f>'[1]23支'!R1318</f>
        <v>15739</v>
      </c>
      <c r="K27" s="33">
        <f t="shared" si="12"/>
        <v>58.48972462744807</v>
      </c>
      <c r="L27" s="32">
        <f>'[1]22支'!R1315</f>
        <v>13915</v>
      </c>
      <c r="M27" s="32">
        <f t="shared" si="3"/>
        <v>1824</v>
      </c>
      <c r="N27" s="33">
        <f t="shared" si="4"/>
        <v>13.108156665468918</v>
      </c>
      <c r="O27" s="45">
        <f t="shared" si="13"/>
        <v>7</v>
      </c>
      <c r="P27" s="45">
        <f t="shared" si="14"/>
        <v>1</v>
      </c>
      <c r="Q27" s="72">
        <f>'[1]23上月支'!R1318</f>
        <v>10789</v>
      </c>
      <c r="R27" s="73">
        <f>'[1]22上支'!R1315</f>
        <v>11756</v>
      </c>
      <c r="S27" s="74">
        <v>4986</v>
      </c>
    </row>
    <row r="28" spans="1:19" ht="19.5" customHeight="1">
      <c r="A28" s="43" t="s">
        <v>201</v>
      </c>
      <c r="B28" s="34">
        <v>839106</v>
      </c>
      <c r="C28" s="33">
        <v>33.049720060063</v>
      </c>
      <c r="D28" s="34" t="e">
        <f>#REF!+#REF!</f>
        <v>#REF!</v>
      </c>
      <c r="E28" s="32">
        <f t="shared" si="10"/>
        <v>83066</v>
      </c>
      <c r="F28" s="34">
        <f t="shared" si="11"/>
        <v>66625</v>
      </c>
      <c r="G28" s="35">
        <f t="shared" si="0"/>
        <v>121.82284295137129</v>
      </c>
      <c r="H28" s="32">
        <f t="shared" si="1"/>
        <v>16441</v>
      </c>
      <c r="I28" s="33">
        <f t="shared" si="2"/>
        <v>24.676923076923078</v>
      </c>
      <c r="J28" s="32">
        <f>'[1]23支'!I1318</f>
        <v>270435</v>
      </c>
      <c r="K28" s="33">
        <f t="shared" si="12"/>
        <v>32.22894366146828</v>
      </c>
      <c r="L28" s="32">
        <f>'[1]22支'!H1315+'[1]22支'!J1315</f>
        <v>348599</v>
      </c>
      <c r="M28" s="32">
        <f t="shared" si="3"/>
        <v>-78164</v>
      </c>
      <c r="N28" s="33">
        <f t="shared" si="4"/>
        <v>-22.422324791522637</v>
      </c>
      <c r="O28" s="45">
        <f t="shared" si="13"/>
        <v>15</v>
      </c>
      <c r="P28" s="45">
        <f t="shared" si="14"/>
        <v>14</v>
      </c>
      <c r="Q28" s="78">
        <f>'[1]23上月支'!I1318</f>
        <v>187369</v>
      </c>
      <c r="R28" s="79">
        <f>'[1]22上支'!H1315+'[1]22上支'!J1315</f>
        <v>281974</v>
      </c>
      <c r="S28" s="74">
        <v>37447</v>
      </c>
    </row>
    <row r="29" spans="1:19" ht="19.5" customHeight="1">
      <c r="A29" s="37" t="s">
        <v>202</v>
      </c>
      <c r="B29" s="34">
        <v>406647</v>
      </c>
      <c r="C29" s="33">
        <v>70.3026648072067</v>
      </c>
      <c r="D29" s="34"/>
      <c r="E29" s="32">
        <f t="shared" si="10"/>
        <v>63160</v>
      </c>
      <c r="F29" s="34">
        <f t="shared" si="11"/>
        <v>32228</v>
      </c>
      <c r="G29" s="35">
        <f t="shared" si="0"/>
        <v>154.05253207835568</v>
      </c>
      <c r="H29" s="32">
        <f t="shared" si="1"/>
        <v>30932</v>
      </c>
      <c r="I29" s="33">
        <f t="shared" si="2"/>
        <v>95.97865210376071</v>
      </c>
      <c r="J29" s="32">
        <f>'[1]23支'!M1318</f>
        <v>135479</v>
      </c>
      <c r="K29" s="33">
        <f t="shared" si="12"/>
        <v>33.31611938610146</v>
      </c>
      <c r="L29" s="32">
        <f>'[1]22支'!M1315</f>
        <v>216635</v>
      </c>
      <c r="M29" s="32">
        <f t="shared" si="3"/>
        <v>-81156</v>
      </c>
      <c r="N29" s="33">
        <f t="shared" si="4"/>
        <v>-37.462090613243475</v>
      </c>
      <c r="O29" s="45">
        <f t="shared" si="13"/>
        <v>17</v>
      </c>
      <c r="P29" s="45">
        <f t="shared" si="14"/>
        <v>12</v>
      </c>
      <c r="Q29" s="72">
        <f>'[1]23上月支'!M1318</f>
        <v>72319</v>
      </c>
      <c r="R29" s="73">
        <f>'[1]22上支'!M1315</f>
        <v>184407</v>
      </c>
      <c r="S29" s="74">
        <v>24861</v>
      </c>
    </row>
    <row r="30" spans="1:19" ht="19.5" customHeight="1">
      <c r="A30" s="37" t="s">
        <v>203</v>
      </c>
      <c r="B30" s="34">
        <v>275559</v>
      </c>
      <c r="C30" s="33">
        <v>75.2028229908444</v>
      </c>
      <c r="D30" s="34"/>
      <c r="E30" s="32">
        <f t="shared" si="10"/>
        <v>30988</v>
      </c>
      <c r="F30" s="34">
        <f t="shared" si="11"/>
        <v>12112</v>
      </c>
      <c r="G30" s="35">
        <f t="shared" si="0"/>
        <v>275.83990297149785</v>
      </c>
      <c r="H30" s="32">
        <f t="shared" si="1"/>
        <v>18876</v>
      </c>
      <c r="I30" s="33">
        <f t="shared" si="2"/>
        <v>155.84544253632762</v>
      </c>
      <c r="J30" s="32">
        <f>'[1]23支'!P1318</f>
        <v>130568</v>
      </c>
      <c r="K30" s="33">
        <f t="shared" si="12"/>
        <v>47.38295610014552</v>
      </c>
      <c r="L30" s="32">
        <f>'[1]22支'!P1315</f>
        <v>83030</v>
      </c>
      <c r="M30" s="32">
        <f t="shared" si="3"/>
        <v>47538</v>
      </c>
      <c r="N30" s="33">
        <f t="shared" si="4"/>
        <v>57.254004576659035</v>
      </c>
      <c r="O30" s="45">
        <f t="shared" si="13"/>
        <v>5</v>
      </c>
      <c r="P30" s="45">
        <f t="shared" si="14"/>
        <v>6</v>
      </c>
      <c r="Q30" s="72">
        <f>'[1]23上月支'!P1318</f>
        <v>99580</v>
      </c>
      <c r="R30" s="73">
        <f>'[1]22上支'!P1315</f>
        <v>70918</v>
      </c>
      <c r="S30" s="74">
        <v>8245</v>
      </c>
    </row>
    <row r="31" spans="1:19" ht="19.5" customHeight="1">
      <c r="A31" s="37" t="s">
        <v>204</v>
      </c>
      <c r="B31" s="34">
        <v>213796</v>
      </c>
      <c r="C31" s="33">
        <v>311.430990685859</v>
      </c>
      <c r="D31" s="34"/>
      <c r="E31" s="32">
        <f t="shared" si="10"/>
        <v>14199</v>
      </c>
      <c r="F31" s="34">
        <f t="shared" si="11"/>
        <v>9898</v>
      </c>
      <c r="G31" s="35">
        <f t="shared" si="0"/>
        <v>65.58600583090379</v>
      </c>
      <c r="H31" s="32">
        <f t="shared" si="1"/>
        <v>4301</v>
      </c>
      <c r="I31" s="33">
        <f t="shared" si="2"/>
        <v>43.45322287330774</v>
      </c>
      <c r="J31" s="32">
        <f>'[1]23支'!Q1318</f>
        <v>107188</v>
      </c>
      <c r="K31" s="33">
        <f t="shared" si="12"/>
        <v>50.13564332354207</v>
      </c>
      <c r="L31" s="32">
        <f>'[1]22支'!Q1315</f>
        <v>66377</v>
      </c>
      <c r="M31" s="32">
        <f t="shared" si="3"/>
        <v>40811</v>
      </c>
      <c r="N31" s="33">
        <f t="shared" si="4"/>
        <v>61.4836464437983</v>
      </c>
      <c r="O31" s="45">
        <f t="shared" si="13"/>
        <v>3</v>
      </c>
      <c r="P31" s="45">
        <f t="shared" si="14"/>
        <v>4</v>
      </c>
      <c r="Q31" s="72">
        <f>'[1]23上月支'!Q1318</f>
        <v>92989</v>
      </c>
      <c r="R31" s="73">
        <f>'[1]22上支'!Q1315</f>
        <v>56479</v>
      </c>
      <c r="S31" s="74">
        <v>8575</v>
      </c>
    </row>
    <row r="32" spans="1:19" ht="19.5" customHeight="1">
      <c r="A32" s="37" t="s">
        <v>205</v>
      </c>
      <c r="B32" s="34">
        <v>119000</v>
      </c>
      <c r="C32" s="33">
        <v>23.2215710232568</v>
      </c>
      <c r="D32" s="34"/>
      <c r="E32" s="32">
        <f t="shared" si="10"/>
        <v>6088</v>
      </c>
      <c r="F32" s="34">
        <f t="shared" si="11"/>
        <v>7977</v>
      </c>
      <c r="G32" s="35">
        <f t="shared" si="0"/>
        <v>712.8170894526035</v>
      </c>
      <c r="H32" s="32">
        <f t="shared" si="1"/>
        <v>-1889</v>
      </c>
      <c r="I32" s="33">
        <f t="shared" si="2"/>
        <v>-23.680581672307884</v>
      </c>
      <c r="J32" s="32">
        <f>'[1]23支'!T1318</f>
        <v>23837</v>
      </c>
      <c r="K32" s="33">
        <f t="shared" si="12"/>
        <v>20.03109243697479</v>
      </c>
      <c r="L32" s="32">
        <f>'[1]22支'!T1315</f>
        <v>59998</v>
      </c>
      <c r="M32" s="32">
        <f t="shared" si="3"/>
        <v>-36161</v>
      </c>
      <c r="N32" s="33">
        <f t="shared" si="4"/>
        <v>-60.27034234474482</v>
      </c>
      <c r="O32" s="45">
        <f t="shared" si="13"/>
        <v>18</v>
      </c>
      <c r="P32" s="45">
        <f t="shared" si="14"/>
        <v>18</v>
      </c>
      <c r="Q32" s="72">
        <f>'[1]23上月支'!T1318</f>
        <v>17749</v>
      </c>
      <c r="R32" s="73">
        <f>'[1]22上支'!T1315</f>
        <v>52021</v>
      </c>
      <c r="S32" s="74">
        <v>749</v>
      </c>
    </row>
    <row r="33" spans="1:19" ht="19.5" customHeight="1">
      <c r="A33" s="44" t="s">
        <v>206</v>
      </c>
      <c r="B33" s="45">
        <v>52087</v>
      </c>
      <c r="C33" s="33">
        <v>6.06838128983649</v>
      </c>
      <c r="D33" s="45"/>
      <c r="E33" s="32">
        <f t="shared" si="10"/>
        <v>7946</v>
      </c>
      <c r="F33" s="34">
        <f t="shared" si="11"/>
        <v>9967</v>
      </c>
      <c r="G33" s="35">
        <f t="shared" si="0"/>
        <v>260.0362483008609</v>
      </c>
      <c r="H33" s="32">
        <f t="shared" si="1"/>
        <v>-2021</v>
      </c>
      <c r="I33" s="33">
        <f t="shared" si="2"/>
        <v>-20.276913815591453</v>
      </c>
      <c r="J33" s="32">
        <f>'[1]23支'!S1318</f>
        <v>28311</v>
      </c>
      <c r="K33" s="33">
        <f t="shared" si="12"/>
        <v>54.353293528135616</v>
      </c>
      <c r="L33" s="32">
        <f>'[1]22支'!S1315</f>
        <v>26712</v>
      </c>
      <c r="M33" s="32">
        <f t="shared" si="3"/>
        <v>1599</v>
      </c>
      <c r="N33" s="33">
        <f t="shared" si="4"/>
        <v>5.98607367475292</v>
      </c>
      <c r="O33" s="45">
        <f t="shared" si="13"/>
        <v>8</v>
      </c>
      <c r="P33" s="45">
        <f t="shared" si="14"/>
        <v>3</v>
      </c>
      <c r="Q33" s="72">
        <f>'[1]23上月支'!S1318</f>
        <v>20365</v>
      </c>
      <c r="R33" s="73">
        <f>'[1]22上支'!S1315</f>
        <v>16745</v>
      </c>
      <c r="S33" s="74">
        <v>2207</v>
      </c>
    </row>
    <row r="34" spans="1:19" ht="19.5" customHeight="1">
      <c r="A34" s="46" t="s">
        <v>207</v>
      </c>
      <c r="B34" s="47"/>
      <c r="C34" s="47"/>
      <c r="D34" s="47"/>
      <c r="E34" s="48">
        <f t="shared" si="10"/>
        <v>0</v>
      </c>
      <c r="F34" s="49">
        <f t="shared" si="11"/>
        <v>0</v>
      </c>
      <c r="G34" s="50">
        <f t="shared" si="0"/>
      </c>
      <c r="H34" s="48">
        <f t="shared" si="1"/>
        <v>0</v>
      </c>
      <c r="I34" s="65"/>
      <c r="J34" s="48">
        <f>'[1]23支'!J1318</f>
        <v>0</v>
      </c>
      <c r="K34" s="66"/>
      <c r="L34" s="48">
        <f>'[1]22支'!Y1315</f>
        <v>0</v>
      </c>
      <c r="M34" s="48">
        <f t="shared" si="3"/>
        <v>0</v>
      </c>
      <c r="N34" s="67"/>
      <c r="O34" s="47"/>
      <c r="P34" s="47"/>
      <c r="Q34" s="72">
        <f>'[1]23上月支'!J1318</f>
        <v>0</v>
      </c>
      <c r="R34" s="73">
        <f>'[1]22上支'!Y1315</f>
        <v>0</v>
      </c>
      <c r="S34" s="74">
        <v>0</v>
      </c>
    </row>
    <row r="35" spans="1:16" ht="15">
      <c r="A35" s="51" t="s">
        <v>222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1:16" ht="1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</row>
  </sheetData>
  <sheetProtection/>
  <mergeCells count="28">
    <mergeCell ref="A2:R2"/>
    <mergeCell ref="J3:P3"/>
    <mergeCell ref="B4:N4"/>
    <mergeCell ref="E5:I5"/>
    <mergeCell ref="J5:N5"/>
    <mergeCell ref="H6:I6"/>
    <mergeCell ref="M6:N6"/>
    <mergeCell ref="A5:A8"/>
    <mergeCell ref="B7:B8"/>
    <mergeCell ref="C7:C8"/>
    <mergeCell ref="D5:D8"/>
    <mergeCell ref="E6:E8"/>
    <mergeCell ref="F6:F8"/>
    <mergeCell ref="G6:G8"/>
    <mergeCell ref="H7:H8"/>
    <mergeCell ref="I7:I8"/>
    <mergeCell ref="J6:J8"/>
    <mergeCell ref="K6:K8"/>
    <mergeCell ref="L6:L8"/>
    <mergeCell ref="M7:M8"/>
    <mergeCell ref="N7:N8"/>
    <mergeCell ref="O5:O8"/>
    <mergeCell ref="P5:P8"/>
    <mergeCell ref="Q4:Q8"/>
    <mergeCell ref="R4:R8"/>
    <mergeCell ref="S5:S8"/>
    <mergeCell ref="B5:C6"/>
    <mergeCell ref="A35:P36"/>
  </mergeCells>
  <printOptions horizontalCentered="1"/>
  <pageMargins left="0.24" right="0.47" top="0.17" bottom="0.24" header="0.51" footer="0.51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166"/>
  <sheetViews>
    <sheetView view="pageBreakPreview" zoomScale="70" zoomScaleNormal="70" zoomScaleSheetLayoutView="70" workbookViewId="0" topLeftCell="A1">
      <pane xSplit="1" ySplit="6" topLeftCell="B7" activePane="bottomRight" state="frozen"/>
      <selection pane="bottomRight" activeCell="F7" sqref="F7"/>
    </sheetView>
  </sheetViews>
  <sheetFormatPr defaultColWidth="8.75390625" defaultRowHeight="14.25"/>
  <cols>
    <col min="1" max="1" width="29.25390625" style="286" customWidth="1"/>
    <col min="2" max="2" width="13.75390625" style="286" hidden="1" customWidth="1"/>
    <col min="3" max="3" width="15.625" style="395" customWidth="1"/>
    <col min="4" max="4" width="12.625" style="286" customWidth="1"/>
    <col min="5" max="5" width="13.25390625" style="286" customWidth="1"/>
    <col min="6" max="6" width="13.75390625" style="286" customWidth="1"/>
    <col min="7" max="7" width="16.375" style="286" customWidth="1"/>
    <col min="8" max="8" width="12.625" style="286" hidden="1" customWidth="1"/>
    <col min="9" max="9" width="12.00390625" style="286" customWidth="1"/>
    <col min="10" max="10" width="13.50390625" style="286" customWidth="1"/>
    <col min="11" max="11" width="13.625" style="286" customWidth="1"/>
    <col min="12" max="12" width="12.875" style="286" customWidth="1"/>
    <col min="13" max="236" width="11.00390625" style="286" customWidth="1"/>
    <col min="237" max="237" width="11.00390625" style="396" bestFit="1" customWidth="1"/>
    <col min="238" max="243" width="9.00390625" style="396" bestFit="1" customWidth="1"/>
    <col min="244" max="16384" width="8.75390625" style="396" customWidth="1"/>
  </cols>
  <sheetData>
    <row r="1" ht="21.75" customHeight="1">
      <c r="A1" s="282" t="s">
        <v>53</v>
      </c>
    </row>
    <row r="2" spans="1:12" ht="25.5" customHeight="1">
      <c r="A2" s="397" t="s">
        <v>54</v>
      </c>
      <c r="B2" s="397"/>
      <c r="C2" s="398"/>
      <c r="D2" s="397"/>
      <c r="E2" s="397"/>
      <c r="F2" s="397"/>
      <c r="G2" s="397"/>
      <c r="H2" s="397"/>
      <c r="I2" s="397"/>
      <c r="J2" s="397"/>
      <c r="K2" s="397"/>
      <c r="L2" s="397"/>
    </row>
    <row r="3" spans="1:12" s="390" customFormat="1" ht="20.25">
      <c r="A3" s="282"/>
      <c r="B3" s="282"/>
      <c r="C3" s="399"/>
      <c r="D3" s="400"/>
      <c r="E3" s="282"/>
      <c r="F3" s="282"/>
      <c r="G3" s="401"/>
      <c r="H3" s="282"/>
      <c r="I3" s="282"/>
      <c r="J3" s="282"/>
      <c r="K3" s="336" t="s">
        <v>2</v>
      </c>
      <c r="L3" s="336"/>
    </row>
    <row r="4" spans="1:237" s="391" customFormat="1" ht="28.5" customHeight="1">
      <c r="A4" s="293" t="s">
        <v>55</v>
      </c>
      <c r="B4" s="292" t="s">
        <v>56</v>
      </c>
      <c r="C4" s="402" t="s">
        <v>4</v>
      </c>
      <c r="D4" s="385" t="s">
        <v>5</v>
      </c>
      <c r="E4" s="385"/>
      <c r="F4" s="385"/>
      <c r="G4" s="403" t="s">
        <v>6</v>
      </c>
      <c r="H4" s="357"/>
      <c r="I4" s="385"/>
      <c r="J4" s="385"/>
      <c r="K4" s="385"/>
      <c r="L4" s="38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  <c r="DN4" s="335"/>
      <c r="DO4" s="335"/>
      <c r="DP4" s="335"/>
      <c r="DQ4" s="335"/>
      <c r="DR4" s="335"/>
      <c r="DS4" s="335"/>
      <c r="DT4" s="335"/>
      <c r="DU4" s="335"/>
      <c r="DV4" s="335"/>
      <c r="DW4" s="335"/>
      <c r="DX4" s="335"/>
      <c r="DY4" s="335"/>
      <c r="DZ4" s="335"/>
      <c r="EA4" s="335"/>
      <c r="EB4" s="335"/>
      <c r="EC4" s="335"/>
      <c r="ED4" s="335"/>
      <c r="EE4" s="335"/>
      <c r="EF4" s="335"/>
      <c r="EG4" s="335"/>
      <c r="EH4" s="335"/>
      <c r="EI4" s="335"/>
      <c r="EJ4" s="335"/>
      <c r="EK4" s="335"/>
      <c r="EL4" s="335"/>
      <c r="EM4" s="335"/>
      <c r="EN4" s="335"/>
      <c r="EO4" s="335"/>
      <c r="EP4" s="335"/>
      <c r="EQ4" s="335"/>
      <c r="ER4" s="335"/>
      <c r="ES4" s="335"/>
      <c r="ET4" s="335"/>
      <c r="EU4" s="335"/>
      <c r="EV4" s="335"/>
      <c r="EW4" s="335"/>
      <c r="EX4" s="335"/>
      <c r="EY4" s="335"/>
      <c r="EZ4" s="335"/>
      <c r="FA4" s="335"/>
      <c r="FB4" s="335"/>
      <c r="FC4" s="335"/>
      <c r="FD4" s="335"/>
      <c r="FE4" s="335"/>
      <c r="FF4" s="335"/>
      <c r="FG4" s="335"/>
      <c r="FH4" s="335"/>
      <c r="FI4" s="335"/>
      <c r="FJ4" s="335"/>
      <c r="FK4" s="335"/>
      <c r="FL4" s="335"/>
      <c r="FM4" s="335"/>
      <c r="FN4" s="335"/>
      <c r="FO4" s="335"/>
      <c r="FP4" s="335"/>
      <c r="FQ4" s="335"/>
      <c r="FR4" s="335"/>
      <c r="FS4" s="335"/>
      <c r="FT4" s="335"/>
      <c r="FU4" s="335"/>
      <c r="FV4" s="335"/>
      <c r="FW4" s="335"/>
      <c r="FX4" s="335"/>
      <c r="FY4" s="335"/>
      <c r="FZ4" s="335"/>
      <c r="GA4" s="335"/>
      <c r="GB4" s="335"/>
      <c r="GC4" s="335"/>
      <c r="GD4" s="335"/>
      <c r="GE4" s="335"/>
      <c r="GF4" s="335"/>
      <c r="GG4" s="335"/>
      <c r="GH4" s="335"/>
      <c r="GI4" s="335"/>
      <c r="GJ4" s="335"/>
      <c r="GK4" s="335"/>
      <c r="GL4" s="335"/>
      <c r="GM4" s="335"/>
      <c r="GN4" s="335"/>
      <c r="GO4" s="335"/>
      <c r="GP4" s="335"/>
      <c r="GQ4" s="335"/>
      <c r="GR4" s="335"/>
      <c r="GS4" s="335"/>
      <c r="GT4" s="335"/>
      <c r="GU4" s="335"/>
      <c r="GV4" s="335"/>
      <c r="GW4" s="335"/>
      <c r="GX4" s="335"/>
      <c r="GY4" s="335"/>
      <c r="GZ4" s="335"/>
      <c r="HA4" s="335"/>
      <c r="HB4" s="335"/>
      <c r="HC4" s="335"/>
      <c r="HD4" s="335"/>
      <c r="HE4" s="335"/>
      <c r="HF4" s="335"/>
      <c r="HG4" s="335"/>
      <c r="HH4" s="335"/>
      <c r="HI4" s="335"/>
      <c r="HJ4" s="335"/>
      <c r="HK4" s="335"/>
      <c r="HL4" s="335"/>
      <c r="HM4" s="335"/>
      <c r="HN4" s="335"/>
      <c r="HO4" s="335"/>
      <c r="HP4" s="335"/>
      <c r="HQ4" s="335"/>
      <c r="HR4" s="335"/>
      <c r="HS4" s="335"/>
      <c r="HT4" s="335"/>
      <c r="HU4" s="335"/>
      <c r="HV4" s="335"/>
      <c r="HW4" s="335"/>
      <c r="HX4" s="335"/>
      <c r="HY4" s="335"/>
      <c r="HZ4" s="335"/>
      <c r="IA4" s="335"/>
      <c r="IB4" s="335"/>
      <c r="IC4" s="436"/>
    </row>
    <row r="5" spans="1:237" s="391" customFormat="1" ht="36.75" customHeight="1">
      <c r="A5" s="299"/>
      <c r="B5" s="298"/>
      <c r="C5" s="404"/>
      <c r="D5" s="293" t="s">
        <v>8</v>
      </c>
      <c r="E5" s="405" t="s">
        <v>9</v>
      </c>
      <c r="F5" s="406" t="s">
        <v>57</v>
      </c>
      <c r="G5" s="357" t="s">
        <v>11</v>
      </c>
      <c r="H5" s="403" t="s">
        <v>58</v>
      </c>
      <c r="I5" s="431" t="s">
        <v>59</v>
      </c>
      <c r="J5" s="357" t="s">
        <v>9</v>
      </c>
      <c r="K5" s="385" t="s">
        <v>10</v>
      </c>
      <c r="L5" s="38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335"/>
      <c r="DE5" s="335"/>
      <c r="DF5" s="335"/>
      <c r="DG5" s="335"/>
      <c r="DH5" s="335"/>
      <c r="DI5" s="335"/>
      <c r="DJ5" s="335"/>
      <c r="DK5" s="335"/>
      <c r="DL5" s="335"/>
      <c r="DM5" s="335"/>
      <c r="DN5" s="335"/>
      <c r="DO5" s="335"/>
      <c r="DP5" s="335"/>
      <c r="DQ5" s="335"/>
      <c r="DR5" s="335"/>
      <c r="DS5" s="335"/>
      <c r="DT5" s="335"/>
      <c r="DU5" s="335"/>
      <c r="DV5" s="335"/>
      <c r="DW5" s="335"/>
      <c r="DX5" s="335"/>
      <c r="DY5" s="335"/>
      <c r="DZ5" s="335"/>
      <c r="EA5" s="335"/>
      <c r="EB5" s="335"/>
      <c r="EC5" s="335"/>
      <c r="ED5" s="335"/>
      <c r="EE5" s="335"/>
      <c r="EF5" s="335"/>
      <c r="EG5" s="335"/>
      <c r="EH5" s="335"/>
      <c r="EI5" s="335"/>
      <c r="EJ5" s="335"/>
      <c r="EK5" s="335"/>
      <c r="EL5" s="335"/>
      <c r="EM5" s="335"/>
      <c r="EN5" s="335"/>
      <c r="EO5" s="335"/>
      <c r="EP5" s="335"/>
      <c r="EQ5" s="335"/>
      <c r="ER5" s="335"/>
      <c r="ES5" s="335"/>
      <c r="ET5" s="335"/>
      <c r="EU5" s="335"/>
      <c r="EV5" s="335"/>
      <c r="EW5" s="335"/>
      <c r="EX5" s="335"/>
      <c r="EY5" s="335"/>
      <c r="EZ5" s="335"/>
      <c r="FA5" s="335"/>
      <c r="FB5" s="335"/>
      <c r="FC5" s="335"/>
      <c r="FD5" s="335"/>
      <c r="FE5" s="335"/>
      <c r="FF5" s="335"/>
      <c r="FG5" s="335"/>
      <c r="FH5" s="335"/>
      <c r="FI5" s="335"/>
      <c r="FJ5" s="335"/>
      <c r="FK5" s="335"/>
      <c r="FL5" s="335"/>
      <c r="FM5" s="335"/>
      <c r="FN5" s="335"/>
      <c r="FO5" s="335"/>
      <c r="FP5" s="335"/>
      <c r="FQ5" s="335"/>
      <c r="FR5" s="335"/>
      <c r="FS5" s="335"/>
      <c r="FT5" s="335"/>
      <c r="FU5" s="335"/>
      <c r="FV5" s="335"/>
      <c r="FW5" s="335"/>
      <c r="FX5" s="335"/>
      <c r="FY5" s="335"/>
      <c r="FZ5" s="335"/>
      <c r="GA5" s="335"/>
      <c r="GB5" s="335"/>
      <c r="GC5" s="335"/>
      <c r="GD5" s="335"/>
      <c r="GE5" s="335"/>
      <c r="GF5" s="335"/>
      <c r="GG5" s="335"/>
      <c r="GH5" s="335"/>
      <c r="GI5" s="335"/>
      <c r="GJ5" s="335"/>
      <c r="GK5" s="335"/>
      <c r="GL5" s="335"/>
      <c r="GM5" s="335"/>
      <c r="GN5" s="335"/>
      <c r="GO5" s="335"/>
      <c r="GP5" s="335"/>
      <c r="GQ5" s="335"/>
      <c r="GR5" s="335"/>
      <c r="GS5" s="335"/>
      <c r="GT5" s="335"/>
      <c r="GU5" s="335"/>
      <c r="GV5" s="335"/>
      <c r="GW5" s="335"/>
      <c r="GX5" s="335"/>
      <c r="GY5" s="335"/>
      <c r="GZ5" s="335"/>
      <c r="HA5" s="335"/>
      <c r="HB5" s="335"/>
      <c r="HC5" s="335"/>
      <c r="HD5" s="335"/>
      <c r="HE5" s="335"/>
      <c r="HF5" s="335"/>
      <c r="HG5" s="335"/>
      <c r="HH5" s="335"/>
      <c r="HI5" s="335"/>
      <c r="HJ5" s="335"/>
      <c r="HK5" s="335"/>
      <c r="HL5" s="335"/>
      <c r="HM5" s="335"/>
      <c r="HN5" s="335"/>
      <c r="HO5" s="335"/>
      <c r="HP5" s="335"/>
      <c r="HQ5" s="335"/>
      <c r="HR5" s="335"/>
      <c r="HS5" s="335"/>
      <c r="HT5" s="335"/>
      <c r="HU5" s="335"/>
      <c r="HV5" s="335"/>
      <c r="HW5" s="335"/>
      <c r="HX5" s="335"/>
      <c r="HY5" s="335"/>
      <c r="HZ5" s="335"/>
      <c r="IA5" s="335"/>
      <c r="IB5" s="335"/>
      <c r="IC5" s="436"/>
    </row>
    <row r="6" spans="1:237" s="391" customFormat="1" ht="31.5" customHeight="1">
      <c r="A6" s="304"/>
      <c r="B6" s="303"/>
      <c r="C6" s="407"/>
      <c r="D6" s="228" t="s">
        <v>14</v>
      </c>
      <c r="E6" s="408" t="s">
        <v>15</v>
      </c>
      <c r="F6" s="409"/>
      <c r="G6" s="227" t="s">
        <v>18</v>
      </c>
      <c r="H6" s="410" t="s">
        <v>19</v>
      </c>
      <c r="I6" s="432"/>
      <c r="J6" s="227" t="s">
        <v>15</v>
      </c>
      <c r="K6" s="357" t="s">
        <v>20</v>
      </c>
      <c r="L6" s="357" t="s">
        <v>60</v>
      </c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  <c r="DN6" s="335"/>
      <c r="DO6" s="335"/>
      <c r="DP6" s="335"/>
      <c r="DQ6" s="335"/>
      <c r="DR6" s="335"/>
      <c r="DS6" s="335"/>
      <c r="DT6" s="335"/>
      <c r="DU6" s="335"/>
      <c r="DV6" s="335"/>
      <c r="DW6" s="335"/>
      <c r="DX6" s="335"/>
      <c r="DY6" s="335"/>
      <c r="DZ6" s="335"/>
      <c r="EA6" s="335"/>
      <c r="EB6" s="335"/>
      <c r="EC6" s="335"/>
      <c r="ED6" s="335"/>
      <c r="EE6" s="335"/>
      <c r="EF6" s="335"/>
      <c r="EG6" s="335"/>
      <c r="EH6" s="335"/>
      <c r="EI6" s="335"/>
      <c r="EJ6" s="335"/>
      <c r="EK6" s="335"/>
      <c r="EL6" s="335"/>
      <c r="EM6" s="335"/>
      <c r="EN6" s="335"/>
      <c r="EO6" s="335"/>
      <c r="EP6" s="335"/>
      <c r="EQ6" s="335"/>
      <c r="ER6" s="335"/>
      <c r="ES6" s="335"/>
      <c r="ET6" s="335"/>
      <c r="EU6" s="335"/>
      <c r="EV6" s="335"/>
      <c r="EW6" s="335"/>
      <c r="EX6" s="335"/>
      <c r="EY6" s="335"/>
      <c r="EZ6" s="335"/>
      <c r="FA6" s="335"/>
      <c r="FB6" s="335"/>
      <c r="FC6" s="335"/>
      <c r="FD6" s="335"/>
      <c r="FE6" s="335"/>
      <c r="FF6" s="335"/>
      <c r="FG6" s="335"/>
      <c r="FH6" s="335"/>
      <c r="FI6" s="335"/>
      <c r="FJ6" s="335"/>
      <c r="FK6" s="335"/>
      <c r="FL6" s="335"/>
      <c r="FM6" s="335"/>
      <c r="FN6" s="335"/>
      <c r="FO6" s="335"/>
      <c r="FP6" s="335"/>
      <c r="FQ6" s="335"/>
      <c r="FR6" s="335"/>
      <c r="FS6" s="335"/>
      <c r="FT6" s="335"/>
      <c r="FU6" s="335"/>
      <c r="FV6" s="335"/>
      <c r="FW6" s="335"/>
      <c r="FX6" s="335"/>
      <c r="FY6" s="335"/>
      <c r="FZ6" s="335"/>
      <c r="GA6" s="335"/>
      <c r="GB6" s="335"/>
      <c r="GC6" s="335"/>
      <c r="GD6" s="335"/>
      <c r="GE6" s="335"/>
      <c r="GF6" s="335"/>
      <c r="GG6" s="335"/>
      <c r="GH6" s="335"/>
      <c r="GI6" s="335"/>
      <c r="GJ6" s="335"/>
      <c r="GK6" s="335"/>
      <c r="GL6" s="335"/>
      <c r="GM6" s="335"/>
      <c r="GN6" s="335"/>
      <c r="GO6" s="335"/>
      <c r="GP6" s="335"/>
      <c r="GQ6" s="335"/>
      <c r="GR6" s="335"/>
      <c r="GS6" s="335"/>
      <c r="GT6" s="335"/>
      <c r="GU6" s="335"/>
      <c r="GV6" s="335"/>
      <c r="GW6" s="335"/>
      <c r="GX6" s="335"/>
      <c r="GY6" s="335"/>
      <c r="GZ6" s="335"/>
      <c r="HA6" s="335"/>
      <c r="HB6" s="335"/>
      <c r="HC6" s="335"/>
      <c r="HD6" s="335"/>
      <c r="HE6" s="335"/>
      <c r="HF6" s="335"/>
      <c r="HG6" s="335"/>
      <c r="HH6" s="335"/>
      <c r="HI6" s="335"/>
      <c r="HJ6" s="335"/>
      <c r="HK6" s="335"/>
      <c r="HL6" s="335"/>
      <c r="HM6" s="335"/>
      <c r="HN6" s="335"/>
      <c r="HO6" s="335"/>
      <c r="HP6" s="335"/>
      <c r="HQ6" s="335"/>
      <c r="HR6" s="335"/>
      <c r="HS6" s="335"/>
      <c r="HT6" s="335"/>
      <c r="HU6" s="335"/>
      <c r="HV6" s="335"/>
      <c r="HW6" s="335"/>
      <c r="HX6" s="335"/>
      <c r="HY6" s="335"/>
      <c r="HZ6" s="335"/>
      <c r="IA6" s="335"/>
      <c r="IB6" s="335"/>
      <c r="IC6" s="436"/>
    </row>
    <row r="7" spans="1:12" s="392" customFormat="1" ht="43.5" customHeight="1">
      <c r="A7" s="411" t="s">
        <v>61</v>
      </c>
      <c r="B7" s="412">
        <v>1598503</v>
      </c>
      <c r="C7" s="413">
        <v>2014661</v>
      </c>
      <c r="D7" s="414">
        <v>241439</v>
      </c>
      <c r="E7" s="415">
        <v>234357</v>
      </c>
      <c r="F7" s="416">
        <v>3.0218854141331386</v>
      </c>
      <c r="G7" s="417">
        <v>968789</v>
      </c>
      <c r="H7" s="418">
        <v>60.60601700465998</v>
      </c>
      <c r="I7" s="433">
        <v>48.08694862311823</v>
      </c>
      <c r="J7" s="434">
        <v>1063870</v>
      </c>
      <c r="K7" s="434">
        <v>-95081</v>
      </c>
      <c r="L7" s="342">
        <v>-8.937276170960738</v>
      </c>
    </row>
    <row r="8" spans="1:12" s="393" customFormat="1" ht="40.5" customHeight="1">
      <c r="A8" s="419" t="s">
        <v>62</v>
      </c>
      <c r="B8" s="420">
        <v>165212</v>
      </c>
      <c r="C8" s="421">
        <v>181976</v>
      </c>
      <c r="D8" s="422">
        <v>15650</v>
      </c>
      <c r="E8" s="423">
        <v>15020</v>
      </c>
      <c r="F8" s="424">
        <v>4.194407456724368</v>
      </c>
      <c r="G8" s="425">
        <v>98907</v>
      </c>
      <c r="H8" s="426">
        <v>59.86671670338717</v>
      </c>
      <c r="I8" s="426">
        <v>54.35167274805469</v>
      </c>
      <c r="J8" s="435">
        <v>75073</v>
      </c>
      <c r="K8" s="422">
        <v>23834</v>
      </c>
      <c r="L8" s="333">
        <v>31.747765508238647</v>
      </c>
    </row>
    <row r="9" spans="1:12" s="393" customFormat="1" ht="40.5" customHeight="1">
      <c r="A9" s="419" t="s">
        <v>63</v>
      </c>
      <c r="B9" s="420">
        <v>0</v>
      </c>
      <c r="C9" s="422">
        <v>0</v>
      </c>
      <c r="D9" s="422">
        <v>0</v>
      </c>
      <c r="E9" s="423">
        <v>0</v>
      </c>
      <c r="F9" s="424" t="e">
        <v>#DIV/0!</v>
      </c>
      <c r="G9" s="425">
        <v>0</v>
      </c>
      <c r="H9" s="426" t="e">
        <v>#DIV/0!</v>
      </c>
      <c r="I9" s="426" t="e">
        <v>#DIV/0!</v>
      </c>
      <c r="J9" s="435">
        <v>0</v>
      </c>
      <c r="K9" s="422">
        <v>0</v>
      </c>
      <c r="L9" s="333" t="e">
        <v>#DIV/0!</v>
      </c>
    </row>
    <row r="10" spans="1:12" s="393" customFormat="1" ht="40.5" customHeight="1">
      <c r="A10" s="419" t="s">
        <v>64</v>
      </c>
      <c r="B10" s="420">
        <v>11852</v>
      </c>
      <c r="C10" s="421">
        <v>16644</v>
      </c>
      <c r="D10" s="422">
        <v>710</v>
      </c>
      <c r="E10" s="423">
        <v>14</v>
      </c>
      <c r="F10" s="424">
        <v>4971.428571428572</v>
      </c>
      <c r="G10" s="425">
        <v>6971</v>
      </c>
      <c r="H10" s="426">
        <v>58.817077286533916</v>
      </c>
      <c r="I10" s="426">
        <v>41.88296082672435</v>
      </c>
      <c r="J10" s="435">
        <v>9843</v>
      </c>
      <c r="K10" s="422">
        <v>-2872</v>
      </c>
      <c r="L10" s="333">
        <v>-29.178096108909884</v>
      </c>
    </row>
    <row r="11" spans="1:243" s="394" customFormat="1" ht="40.5" customHeight="1">
      <c r="A11" s="419" t="s">
        <v>65</v>
      </c>
      <c r="B11" s="427">
        <v>85524</v>
      </c>
      <c r="C11" s="421">
        <v>106768</v>
      </c>
      <c r="D11" s="422">
        <v>9487</v>
      </c>
      <c r="E11" s="423">
        <v>13613</v>
      </c>
      <c r="F11" s="424">
        <v>-30.309263204290016</v>
      </c>
      <c r="G11" s="425">
        <v>55410</v>
      </c>
      <c r="H11" s="426">
        <v>64.78883120527571</v>
      </c>
      <c r="I11" s="426">
        <v>51.897572306309</v>
      </c>
      <c r="J11" s="435">
        <v>56497</v>
      </c>
      <c r="K11" s="422">
        <v>-1087</v>
      </c>
      <c r="L11" s="333">
        <v>-1.9239959643874895</v>
      </c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6"/>
      <c r="CF11" s="286"/>
      <c r="CG11" s="286"/>
      <c r="CH11" s="286"/>
      <c r="CI11" s="286"/>
      <c r="CJ11" s="286"/>
      <c r="CK11" s="286"/>
      <c r="CL11" s="286"/>
      <c r="CM11" s="286"/>
      <c r="CN11" s="286"/>
      <c r="CO11" s="286"/>
      <c r="CP11" s="286"/>
      <c r="CQ11" s="286"/>
      <c r="CR11" s="286"/>
      <c r="CS11" s="286"/>
      <c r="CT11" s="286"/>
      <c r="CU11" s="286"/>
      <c r="CV11" s="286"/>
      <c r="CW11" s="286"/>
      <c r="CX11" s="286"/>
      <c r="CY11" s="286"/>
      <c r="CZ11" s="286"/>
      <c r="DA11" s="286"/>
      <c r="DB11" s="286"/>
      <c r="DC11" s="286"/>
      <c r="DD11" s="286"/>
      <c r="DE11" s="286"/>
      <c r="DF11" s="286"/>
      <c r="DG11" s="286"/>
      <c r="DH11" s="286"/>
      <c r="DI11" s="286"/>
      <c r="DJ11" s="286"/>
      <c r="DK11" s="286"/>
      <c r="DL11" s="286"/>
      <c r="DM11" s="286"/>
      <c r="DN11" s="286"/>
      <c r="DO11" s="286"/>
      <c r="DP11" s="286"/>
      <c r="DQ11" s="286"/>
      <c r="DR11" s="286"/>
      <c r="DS11" s="286"/>
      <c r="DT11" s="286"/>
      <c r="DU11" s="286"/>
      <c r="DV11" s="286"/>
      <c r="DW11" s="286"/>
      <c r="DX11" s="286"/>
      <c r="DY11" s="286"/>
      <c r="DZ11" s="286"/>
      <c r="EA11" s="286"/>
      <c r="EB11" s="286"/>
      <c r="EC11" s="286"/>
      <c r="ED11" s="286"/>
      <c r="EE11" s="286"/>
      <c r="EF11" s="286"/>
      <c r="EG11" s="286"/>
      <c r="EH11" s="286"/>
      <c r="EI11" s="286"/>
      <c r="EJ11" s="286"/>
      <c r="EK11" s="286"/>
      <c r="EL11" s="286"/>
      <c r="EM11" s="286"/>
      <c r="EN11" s="286"/>
      <c r="EO11" s="286"/>
      <c r="EP11" s="286"/>
      <c r="EQ11" s="286"/>
      <c r="ER11" s="286"/>
      <c r="ES11" s="286"/>
      <c r="ET11" s="286"/>
      <c r="EU11" s="286"/>
      <c r="EV11" s="286"/>
      <c r="EW11" s="286"/>
      <c r="EX11" s="286"/>
      <c r="EY11" s="286"/>
      <c r="EZ11" s="286"/>
      <c r="FA11" s="286"/>
      <c r="FB11" s="286"/>
      <c r="FC11" s="286"/>
      <c r="FD11" s="286"/>
      <c r="FE11" s="286"/>
      <c r="FF11" s="286"/>
      <c r="FG11" s="286"/>
      <c r="FH11" s="286"/>
      <c r="FI11" s="286"/>
      <c r="FJ11" s="286"/>
      <c r="FK11" s="286"/>
      <c r="FL11" s="286"/>
      <c r="FM11" s="286"/>
      <c r="FN11" s="286"/>
      <c r="FO11" s="286"/>
      <c r="FP11" s="286"/>
      <c r="FQ11" s="286"/>
      <c r="FR11" s="286"/>
      <c r="FS11" s="286"/>
      <c r="FT11" s="286"/>
      <c r="FU11" s="286"/>
      <c r="FV11" s="286"/>
      <c r="FW11" s="286"/>
      <c r="FX11" s="286"/>
      <c r="FY11" s="286"/>
      <c r="FZ11" s="286"/>
      <c r="GA11" s="286"/>
      <c r="GB11" s="286"/>
      <c r="GC11" s="286"/>
      <c r="GD11" s="286"/>
      <c r="GE11" s="286"/>
      <c r="GF11" s="286"/>
      <c r="GG11" s="286"/>
      <c r="GH11" s="286"/>
      <c r="GI11" s="286"/>
      <c r="GJ11" s="286"/>
      <c r="GK11" s="286"/>
      <c r="GL11" s="286"/>
      <c r="GM11" s="286"/>
      <c r="GN11" s="286"/>
      <c r="GO11" s="286"/>
      <c r="GP11" s="286"/>
      <c r="GQ11" s="286"/>
      <c r="GR11" s="286"/>
      <c r="GS11" s="286"/>
      <c r="GT11" s="286"/>
      <c r="GU11" s="286"/>
      <c r="GV11" s="286"/>
      <c r="GW11" s="286"/>
      <c r="GX11" s="286"/>
      <c r="GY11" s="286"/>
      <c r="GZ11" s="286"/>
      <c r="HA11" s="286"/>
      <c r="HB11" s="286"/>
      <c r="HC11" s="286"/>
      <c r="HD11" s="286"/>
      <c r="HE11" s="286"/>
      <c r="HF11" s="286"/>
      <c r="HG11" s="286"/>
      <c r="HH11" s="286"/>
      <c r="HI11" s="286"/>
      <c r="HJ11" s="286"/>
      <c r="HK11" s="286"/>
      <c r="HL11" s="286"/>
      <c r="HM11" s="286"/>
      <c r="HN11" s="286"/>
      <c r="HO11" s="286"/>
      <c r="HP11" s="286"/>
      <c r="HQ11" s="286"/>
      <c r="HR11" s="286"/>
      <c r="HS11" s="286"/>
      <c r="HT11" s="286"/>
      <c r="HU11" s="286"/>
      <c r="HV11" s="286"/>
      <c r="HW11" s="286"/>
      <c r="HX11" s="286"/>
      <c r="HY11" s="286"/>
      <c r="HZ11" s="286"/>
      <c r="IA11" s="286"/>
      <c r="IB11" s="286"/>
      <c r="IC11" s="396"/>
      <c r="ID11" s="393"/>
      <c r="IE11" s="393"/>
      <c r="IF11" s="393"/>
      <c r="IG11" s="393"/>
      <c r="IH11" s="393"/>
      <c r="II11" s="393"/>
    </row>
    <row r="12" spans="1:243" s="394" customFormat="1" ht="40.5" customHeight="1">
      <c r="A12" s="419" t="s">
        <v>66</v>
      </c>
      <c r="B12" s="420">
        <v>205436</v>
      </c>
      <c r="C12" s="421">
        <v>246901</v>
      </c>
      <c r="D12" s="422">
        <v>22263</v>
      </c>
      <c r="E12" s="423">
        <v>25697</v>
      </c>
      <c r="F12" s="424">
        <v>-13.36342763746741</v>
      </c>
      <c r="G12" s="425">
        <v>124515</v>
      </c>
      <c r="H12" s="426">
        <v>60.61011701941237</v>
      </c>
      <c r="I12" s="426">
        <v>50.431144466810586</v>
      </c>
      <c r="J12" s="435">
        <v>111823</v>
      </c>
      <c r="K12" s="422">
        <v>12692</v>
      </c>
      <c r="L12" s="333">
        <v>11.350080037201648</v>
      </c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6"/>
      <c r="CW12" s="286"/>
      <c r="CX12" s="286"/>
      <c r="CY12" s="286"/>
      <c r="CZ12" s="286"/>
      <c r="DA12" s="286"/>
      <c r="DB12" s="286"/>
      <c r="DC12" s="286"/>
      <c r="DD12" s="286"/>
      <c r="DE12" s="286"/>
      <c r="DF12" s="286"/>
      <c r="DG12" s="286"/>
      <c r="DH12" s="286"/>
      <c r="DI12" s="286"/>
      <c r="DJ12" s="286"/>
      <c r="DK12" s="286"/>
      <c r="DL12" s="286"/>
      <c r="DM12" s="286"/>
      <c r="DN12" s="286"/>
      <c r="DO12" s="286"/>
      <c r="DP12" s="286"/>
      <c r="DQ12" s="286"/>
      <c r="DR12" s="286"/>
      <c r="DS12" s="286"/>
      <c r="DT12" s="286"/>
      <c r="DU12" s="286"/>
      <c r="DV12" s="286"/>
      <c r="DW12" s="286"/>
      <c r="DX12" s="286"/>
      <c r="DY12" s="286"/>
      <c r="DZ12" s="286"/>
      <c r="EA12" s="286"/>
      <c r="EB12" s="286"/>
      <c r="EC12" s="286"/>
      <c r="ED12" s="286"/>
      <c r="EE12" s="286"/>
      <c r="EF12" s="286"/>
      <c r="EG12" s="286"/>
      <c r="EH12" s="286"/>
      <c r="EI12" s="286"/>
      <c r="EJ12" s="286"/>
      <c r="EK12" s="286"/>
      <c r="EL12" s="286"/>
      <c r="EM12" s="286"/>
      <c r="EN12" s="286"/>
      <c r="EO12" s="286"/>
      <c r="EP12" s="286"/>
      <c r="EQ12" s="286"/>
      <c r="ER12" s="286"/>
      <c r="ES12" s="286"/>
      <c r="ET12" s="286"/>
      <c r="EU12" s="286"/>
      <c r="EV12" s="286"/>
      <c r="EW12" s="286"/>
      <c r="EX12" s="286"/>
      <c r="EY12" s="286"/>
      <c r="EZ12" s="286"/>
      <c r="FA12" s="286"/>
      <c r="FB12" s="286"/>
      <c r="FC12" s="286"/>
      <c r="FD12" s="286"/>
      <c r="FE12" s="286"/>
      <c r="FF12" s="286"/>
      <c r="FG12" s="286"/>
      <c r="FH12" s="286"/>
      <c r="FI12" s="286"/>
      <c r="FJ12" s="286"/>
      <c r="FK12" s="286"/>
      <c r="FL12" s="286"/>
      <c r="FM12" s="286"/>
      <c r="FN12" s="286"/>
      <c r="FO12" s="286"/>
      <c r="FP12" s="286"/>
      <c r="FQ12" s="286"/>
      <c r="FR12" s="286"/>
      <c r="FS12" s="286"/>
      <c r="FT12" s="286"/>
      <c r="FU12" s="286"/>
      <c r="FV12" s="286"/>
      <c r="FW12" s="286"/>
      <c r="FX12" s="286"/>
      <c r="FY12" s="286"/>
      <c r="FZ12" s="286"/>
      <c r="GA12" s="286"/>
      <c r="GB12" s="286"/>
      <c r="GC12" s="286"/>
      <c r="GD12" s="286"/>
      <c r="GE12" s="286"/>
      <c r="GF12" s="286"/>
      <c r="GG12" s="286"/>
      <c r="GH12" s="286"/>
      <c r="GI12" s="286"/>
      <c r="GJ12" s="286"/>
      <c r="GK12" s="286"/>
      <c r="GL12" s="286"/>
      <c r="GM12" s="286"/>
      <c r="GN12" s="286"/>
      <c r="GO12" s="286"/>
      <c r="GP12" s="286"/>
      <c r="GQ12" s="286"/>
      <c r="GR12" s="286"/>
      <c r="GS12" s="286"/>
      <c r="GT12" s="286"/>
      <c r="GU12" s="286"/>
      <c r="GV12" s="286"/>
      <c r="GW12" s="286"/>
      <c r="GX12" s="286"/>
      <c r="GY12" s="286"/>
      <c r="GZ12" s="286"/>
      <c r="HA12" s="286"/>
      <c r="HB12" s="286"/>
      <c r="HC12" s="286"/>
      <c r="HD12" s="286"/>
      <c r="HE12" s="286"/>
      <c r="HF12" s="286"/>
      <c r="HG12" s="286"/>
      <c r="HH12" s="286"/>
      <c r="HI12" s="286"/>
      <c r="HJ12" s="286"/>
      <c r="HK12" s="286"/>
      <c r="HL12" s="286"/>
      <c r="HM12" s="286"/>
      <c r="HN12" s="286"/>
      <c r="HO12" s="286"/>
      <c r="HP12" s="286"/>
      <c r="HQ12" s="286"/>
      <c r="HR12" s="286"/>
      <c r="HS12" s="286"/>
      <c r="HT12" s="286"/>
      <c r="HU12" s="286"/>
      <c r="HV12" s="286"/>
      <c r="HW12" s="286"/>
      <c r="HX12" s="286"/>
      <c r="HY12" s="286"/>
      <c r="HZ12" s="286"/>
      <c r="IA12" s="286"/>
      <c r="IB12" s="286"/>
      <c r="IC12" s="396"/>
      <c r="ID12" s="393"/>
      <c r="IE12" s="393"/>
      <c r="IF12" s="393"/>
      <c r="IG12" s="393"/>
      <c r="IH12" s="393"/>
      <c r="II12" s="393"/>
    </row>
    <row r="13" spans="1:12" s="393" customFormat="1" ht="40.5" customHeight="1">
      <c r="A13" s="419" t="s">
        <v>67</v>
      </c>
      <c r="B13" s="420">
        <v>30406</v>
      </c>
      <c r="C13" s="421">
        <v>180413</v>
      </c>
      <c r="D13" s="422">
        <v>20725</v>
      </c>
      <c r="E13" s="423">
        <v>-16102</v>
      </c>
      <c r="F13" s="424">
        <v>-228.71071916532108</v>
      </c>
      <c r="G13" s="425">
        <v>39148</v>
      </c>
      <c r="H13" s="426">
        <v>128.75090442675787</v>
      </c>
      <c r="I13" s="426">
        <v>21.699101505989034</v>
      </c>
      <c r="J13" s="435">
        <v>50390</v>
      </c>
      <c r="K13" s="422">
        <v>-11242</v>
      </c>
      <c r="L13" s="333">
        <v>-22.309982139313355</v>
      </c>
    </row>
    <row r="14" spans="1:12" s="393" customFormat="1" ht="40.5" customHeight="1">
      <c r="A14" s="419" t="s">
        <v>68</v>
      </c>
      <c r="B14" s="420">
        <v>40525</v>
      </c>
      <c r="C14" s="421">
        <v>62277</v>
      </c>
      <c r="D14" s="422">
        <v>11666</v>
      </c>
      <c r="E14" s="423">
        <v>11338</v>
      </c>
      <c r="F14" s="424">
        <v>2.8929264420532723</v>
      </c>
      <c r="G14" s="425">
        <v>38072</v>
      </c>
      <c r="H14" s="426">
        <v>93.94694632942628</v>
      </c>
      <c r="I14" s="426">
        <v>61.13332369895789</v>
      </c>
      <c r="J14" s="435">
        <v>20474</v>
      </c>
      <c r="K14" s="422">
        <v>17598</v>
      </c>
      <c r="L14" s="333">
        <v>85.95291589332813</v>
      </c>
    </row>
    <row r="15" spans="1:12" s="393" customFormat="1" ht="40.5" customHeight="1">
      <c r="A15" s="419" t="s">
        <v>69</v>
      </c>
      <c r="B15" s="420">
        <v>106250</v>
      </c>
      <c r="C15" s="421">
        <v>187094</v>
      </c>
      <c r="D15" s="422">
        <v>14031</v>
      </c>
      <c r="E15" s="423">
        <v>11162</v>
      </c>
      <c r="F15" s="424">
        <v>25.703278982261246</v>
      </c>
      <c r="G15" s="425">
        <v>108717</v>
      </c>
      <c r="H15" s="426">
        <v>102.32188235294117</v>
      </c>
      <c r="I15" s="426">
        <v>58.108223673661364</v>
      </c>
      <c r="J15" s="435">
        <v>72013</v>
      </c>
      <c r="K15" s="422">
        <v>36704</v>
      </c>
      <c r="L15" s="333">
        <v>50.968575118381395</v>
      </c>
    </row>
    <row r="16" spans="1:12" s="393" customFormat="1" ht="40.5" customHeight="1">
      <c r="A16" s="419" t="s">
        <v>70</v>
      </c>
      <c r="B16" s="420">
        <v>97814</v>
      </c>
      <c r="C16" s="421">
        <v>202034</v>
      </c>
      <c r="D16" s="422">
        <v>52804</v>
      </c>
      <c r="E16" s="423">
        <v>18920</v>
      </c>
      <c r="F16" s="424">
        <v>179.0909090909091</v>
      </c>
      <c r="G16" s="425">
        <v>130331</v>
      </c>
      <c r="H16" s="426">
        <v>133.24370744474206</v>
      </c>
      <c r="I16" s="426">
        <v>64.50943900531594</v>
      </c>
      <c r="J16" s="435">
        <v>74538</v>
      </c>
      <c r="K16" s="422">
        <v>55793</v>
      </c>
      <c r="L16" s="333">
        <v>74.85175346802973</v>
      </c>
    </row>
    <row r="17" spans="1:243" s="394" customFormat="1" ht="40.5" customHeight="1">
      <c r="A17" s="419" t="s">
        <v>71</v>
      </c>
      <c r="B17" s="420">
        <v>63956</v>
      </c>
      <c r="C17" s="421">
        <v>25033</v>
      </c>
      <c r="D17" s="422">
        <v>1944</v>
      </c>
      <c r="E17" s="423">
        <v>8065</v>
      </c>
      <c r="F17" s="424">
        <v>-75.89584624922506</v>
      </c>
      <c r="G17" s="425">
        <v>9237</v>
      </c>
      <c r="H17" s="426">
        <v>14.44274188504597</v>
      </c>
      <c r="I17" s="426">
        <v>36.89929293332801</v>
      </c>
      <c r="J17" s="435">
        <v>55071</v>
      </c>
      <c r="K17" s="422">
        <v>-45834</v>
      </c>
      <c r="L17" s="333">
        <v>-83.22710682573405</v>
      </c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  <c r="BM17" s="286"/>
      <c r="BN17" s="286"/>
      <c r="BO17" s="286"/>
      <c r="BP17" s="286"/>
      <c r="BQ17" s="286"/>
      <c r="BR17" s="286"/>
      <c r="BS17" s="286"/>
      <c r="BT17" s="286"/>
      <c r="BU17" s="286"/>
      <c r="BV17" s="286"/>
      <c r="BW17" s="286"/>
      <c r="BX17" s="286"/>
      <c r="BY17" s="286"/>
      <c r="BZ17" s="286"/>
      <c r="CA17" s="286"/>
      <c r="CB17" s="286"/>
      <c r="CC17" s="286"/>
      <c r="CD17" s="286"/>
      <c r="CE17" s="286"/>
      <c r="CF17" s="286"/>
      <c r="CG17" s="286"/>
      <c r="CH17" s="286"/>
      <c r="CI17" s="286"/>
      <c r="CJ17" s="286"/>
      <c r="CK17" s="286"/>
      <c r="CL17" s="286"/>
      <c r="CM17" s="286"/>
      <c r="CN17" s="286"/>
      <c r="CO17" s="286"/>
      <c r="CP17" s="286"/>
      <c r="CQ17" s="286"/>
      <c r="CR17" s="286"/>
      <c r="CS17" s="286"/>
      <c r="CT17" s="286"/>
      <c r="CU17" s="286"/>
      <c r="CV17" s="286"/>
      <c r="CW17" s="286"/>
      <c r="CX17" s="286"/>
      <c r="CY17" s="286"/>
      <c r="CZ17" s="286"/>
      <c r="DA17" s="286"/>
      <c r="DB17" s="286"/>
      <c r="DC17" s="286"/>
      <c r="DD17" s="286"/>
      <c r="DE17" s="286"/>
      <c r="DF17" s="286"/>
      <c r="DG17" s="286"/>
      <c r="DH17" s="286"/>
      <c r="DI17" s="286"/>
      <c r="DJ17" s="286"/>
      <c r="DK17" s="286"/>
      <c r="DL17" s="286"/>
      <c r="DM17" s="286"/>
      <c r="DN17" s="286"/>
      <c r="DO17" s="286"/>
      <c r="DP17" s="286"/>
      <c r="DQ17" s="286"/>
      <c r="DR17" s="286"/>
      <c r="DS17" s="286"/>
      <c r="DT17" s="286"/>
      <c r="DU17" s="286"/>
      <c r="DV17" s="286"/>
      <c r="DW17" s="286"/>
      <c r="DX17" s="286"/>
      <c r="DY17" s="286"/>
      <c r="DZ17" s="286"/>
      <c r="EA17" s="286"/>
      <c r="EB17" s="286"/>
      <c r="EC17" s="286"/>
      <c r="ED17" s="286"/>
      <c r="EE17" s="286"/>
      <c r="EF17" s="286"/>
      <c r="EG17" s="286"/>
      <c r="EH17" s="286"/>
      <c r="EI17" s="286"/>
      <c r="EJ17" s="286"/>
      <c r="EK17" s="286"/>
      <c r="EL17" s="286"/>
      <c r="EM17" s="286"/>
      <c r="EN17" s="286"/>
      <c r="EO17" s="286"/>
      <c r="EP17" s="286"/>
      <c r="EQ17" s="286"/>
      <c r="ER17" s="286"/>
      <c r="ES17" s="286"/>
      <c r="ET17" s="286"/>
      <c r="EU17" s="286"/>
      <c r="EV17" s="286"/>
      <c r="EW17" s="286"/>
      <c r="EX17" s="286"/>
      <c r="EY17" s="286"/>
      <c r="EZ17" s="286"/>
      <c r="FA17" s="286"/>
      <c r="FB17" s="286"/>
      <c r="FC17" s="286"/>
      <c r="FD17" s="286"/>
      <c r="FE17" s="286"/>
      <c r="FF17" s="286"/>
      <c r="FG17" s="286"/>
      <c r="FH17" s="286"/>
      <c r="FI17" s="286"/>
      <c r="FJ17" s="286"/>
      <c r="FK17" s="286"/>
      <c r="FL17" s="286"/>
      <c r="FM17" s="286"/>
      <c r="FN17" s="286"/>
      <c r="FO17" s="286"/>
      <c r="FP17" s="286"/>
      <c r="FQ17" s="286"/>
      <c r="FR17" s="286"/>
      <c r="FS17" s="286"/>
      <c r="FT17" s="286"/>
      <c r="FU17" s="286"/>
      <c r="FV17" s="286"/>
      <c r="FW17" s="286"/>
      <c r="FX17" s="286"/>
      <c r="FY17" s="286"/>
      <c r="FZ17" s="286"/>
      <c r="GA17" s="286"/>
      <c r="GB17" s="286"/>
      <c r="GC17" s="286"/>
      <c r="GD17" s="286"/>
      <c r="GE17" s="286"/>
      <c r="GF17" s="286"/>
      <c r="GG17" s="286"/>
      <c r="GH17" s="286"/>
      <c r="GI17" s="286"/>
      <c r="GJ17" s="286"/>
      <c r="GK17" s="286"/>
      <c r="GL17" s="286"/>
      <c r="GM17" s="286"/>
      <c r="GN17" s="286"/>
      <c r="GO17" s="286"/>
      <c r="GP17" s="286"/>
      <c r="GQ17" s="286"/>
      <c r="GR17" s="286"/>
      <c r="GS17" s="286"/>
      <c r="GT17" s="286"/>
      <c r="GU17" s="286"/>
      <c r="GV17" s="286"/>
      <c r="GW17" s="286"/>
      <c r="GX17" s="286"/>
      <c r="GY17" s="286"/>
      <c r="GZ17" s="286"/>
      <c r="HA17" s="286"/>
      <c r="HB17" s="286"/>
      <c r="HC17" s="286"/>
      <c r="HD17" s="286"/>
      <c r="HE17" s="286"/>
      <c r="HF17" s="286"/>
      <c r="HG17" s="286"/>
      <c r="HH17" s="286"/>
      <c r="HI17" s="286"/>
      <c r="HJ17" s="286"/>
      <c r="HK17" s="286"/>
      <c r="HL17" s="286"/>
      <c r="HM17" s="286"/>
      <c r="HN17" s="286"/>
      <c r="HO17" s="286"/>
      <c r="HP17" s="286"/>
      <c r="HQ17" s="286"/>
      <c r="HR17" s="286"/>
      <c r="HS17" s="286"/>
      <c r="HT17" s="286"/>
      <c r="HU17" s="286"/>
      <c r="HV17" s="286"/>
      <c r="HW17" s="286"/>
      <c r="HX17" s="286"/>
      <c r="HY17" s="286"/>
      <c r="HZ17" s="286"/>
      <c r="IA17" s="286"/>
      <c r="IB17" s="286"/>
      <c r="IC17" s="396"/>
      <c r="ID17" s="393"/>
      <c r="IE17" s="393"/>
      <c r="IF17" s="393"/>
      <c r="IG17" s="393"/>
      <c r="IH17" s="393"/>
      <c r="II17" s="393"/>
    </row>
    <row r="18" spans="1:12" s="393" customFormat="1" ht="40.5" customHeight="1">
      <c r="A18" s="419" t="s">
        <v>72</v>
      </c>
      <c r="B18" s="420">
        <v>179653</v>
      </c>
      <c r="C18" s="421">
        <v>182656</v>
      </c>
      <c r="D18" s="422">
        <v>9322</v>
      </c>
      <c r="E18" s="423">
        <v>36559</v>
      </c>
      <c r="F18" s="424">
        <v>-74.50149074099402</v>
      </c>
      <c r="G18" s="425">
        <v>98146</v>
      </c>
      <c r="H18" s="426">
        <v>54.630871736068976</v>
      </c>
      <c r="I18" s="426">
        <v>53.73269971969166</v>
      </c>
      <c r="J18" s="435">
        <v>205234</v>
      </c>
      <c r="K18" s="422">
        <v>-107088</v>
      </c>
      <c r="L18" s="333">
        <v>-52.178488944326965</v>
      </c>
    </row>
    <row r="19" spans="1:12" s="393" customFormat="1" ht="40.5" customHeight="1">
      <c r="A19" s="419" t="s">
        <v>73</v>
      </c>
      <c r="B19" s="420">
        <v>193242</v>
      </c>
      <c r="C19" s="421">
        <v>235207</v>
      </c>
      <c r="D19" s="422">
        <v>12174</v>
      </c>
      <c r="E19" s="423">
        <v>64398</v>
      </c>
      <c r="F19" s="424">
        <v>-81.09568620143483</v>
      </c>
      <c r="G19" s="425">
        <v>74443</v>
      </c>
      <c r="H19" s="426">
        <v>38.52319889051034</v>
      </c>
      <c r="I19" s="426">
        <v>31.649993410060073</v>
      </c>
      <c r="J19" s="435">
        <v>147062</v>
      </c>
      <c r="K19" s="422">
        <v>-72619</v>
      </c>
      <c r="L19" s="333">
        <v>-49.37985339516666</v>
      </c>
    </row>
    <row r="20" spans="1:12" s="393" customFormat="1" ht="40.5" customHeight="1">
      <c r="A20" s="419" t="s">
        <v>74</v>
      </c>
      <c r="B20" s="420">
        <v>38554</v>
      </c>
      <c r="C20" s="421">
        <v>137952</v>
      </c>
      <c r="D20" s="422">
        <v>28735</v>
      </c>
      <c r="E20" s="423">
        <v>50006</v>
      </c>
      <c r="F20" s="424">
        <v>-42.5368955725313</v>
      </c>
      <c r="G20" s="425">
        <v>69806</v>
      </c>
      <c r="H20" s="426">
        <v>181.06033096436167</v>
      </c>
      <c r="I20" s="426">
        <v>50.60165854790072</v>
      </c>
      <c r="J20" s="435">
        <v>108849</v>
      </c>
      <c r="K20" s="422">
        <v>-39043</v>
      </c>
      <c r="L20" s="333">
        <v>-35.86895607676689</v>
      </c>
    </row>
    <row r="21" spans="1:12" s="393" customFormat="1" ht="40.5" customHeight="1">
      <c r="A21" s="419" t="s">
        <v>75</v>
      </c>
      <c r="B21" s="420">
        <v>11855</v>
      </c>
      <c r="C21" s="421">
        <v>4442</v>
      </c>
      <c r="D21" s="422">
        <v>381</v>
      </c>
      <c r="E21" s="423">
        <v>1031</v>
      </c>
      <c r="F21" s="424">
        <v>-63.04558680892337</v>
      </c>
      <c r="G21" s="425">
        <v>3344</v>
      </c>
      <c r="H21" s="426">
        <v>28.207507380851958</v>
      </c>
      <c r="I21" s="426">
        <v>75.28140477262495</v>
      </c>
      <c r="J21" s="435">
        <v>1668</v>
      </c>
      <c r="K21" s="422">
        <v>1676</v>
      </c>
      <c r="L21" s="333">
        <v>100.47961630695443</v>
      </c>
    </row>
    <row r="22" spans="1:12" s="393" customFormat="1" ht="40.5" customHeight="1">
      <c r="A22" s="419" t="s">
        <v>76</v>
      </c>
      <c r="B22" s="420">
        <v>6852</v>
      </c>
      <c r="C22" s="421">
        <v>5779</v>
      </c>
      <c r="D22" s="422">
        <v>4045</v>
      </c>
      <c r="E22" s="423">
        <v>91</v>
      </c>
      <c r="F22" s="424">
        <v>4345.054945054945</v>
      </c>
      <c r="G22" s="425">
        <v>5092</v>
      </c>
      <c r="H22" s="426">
        <v>74.31406888499708</v>
      </c>
      <c r="I22" s="426">
        <v>88.11213012631943</v>
      </c>
      <c r="J22" s="435">
        <v>395</v>
      </c>
      <c r="K22" s="422">
        <v>4697</v>
      </c>
      <c r="L22" s="333">
        <v>1189.113924050633</v>
      </c>
    </row>
    <row r="23" spans="1:12" s="393" customFormat="1" ht="40.5" customHeight="1">
      <c r="A23" s="419" t="s">
        <v>77</v>
      </c>
      <c r="B23" s="420">
        <v>4540</v>
      </c>
      <c r="C23" s="421">
        <v>6210</v>
      </c>
      <c r="D23" s="422">
        <v>15</v>
      </c>
      <c r="E23" s="423">
        <v>-7693</v>
      </c>
      <c r="F23" s="424">
        <v>-100.19498245157936</v>
      </c>
      <c r="G23" s="425">
        <v>2202</v>
      </c>
      <c r="H23" s="426">
        <v>48.502202643171806</v>
      </c>
      <c r="I23" s="426">
        <v>35.45893719806763</v>
      </c>
      <c r="J23" s="435">
        <v>11951</v>
      </c>
      <c r="K23" s="422">
        <v>-9749</v>
      </c>
      <c r="L23" s="333">
        <v>-81.57476361810727</v>
      </c>
    </row>
    <row r="24" spans="1:12" s="393" customFormat="1" ht="40.5" customHeight="1">
      <c r="A24" s="419" t="s">
        <v>78</v>
      </c>
      <c r="B24" s="420"/>
      <c r="C24" s="421">
        <v>22931</v>
      </c>
      <c r="D24" s="422">
        <v>1657</v>
      </c>
      <c r="E24" s="423">
        <v>2149</v>
      </c>
      <c r="F24" s="424">
        <v>-22.894369474174034</v>
      </c>
      <c r="G24" s="425">
        <v>11278</v>
      </c>
      <c r="H24" s="426" t="e">
        <v>#DIV/0!</v>
      </c>
      <c r="I24" s="426">
        <v>49.18232959748812</v>
      </c>
      <c r="J24" s="435">
        <v>8608</v>
      </c>
      <c r="K24" s="422">
        <v>2670</v>
      </c>
      <c r="L24" s="333">
        <v>31.017657992565056</v>
      </c>
    </row>
    <row r="25" spans="1:12" s="393" customFormat="1" ht="40.5" customHeight="1">
      <c r="A25" s="419" t="s">
        <v>79</v>
      </c>
      <c r="B25" s="420">
        <v>11253</v>
      </c>
      <c r="C25" s="421">
        <v>38615</v>
      </c>
      <c r="D25" s="422">
        <v>3556</v>
      </c>
      <c r="E25" s="423">
        <v>1743</v>
      </c>
      <c r="F25" s="424">
        <v>104.01606425702812</v>
      </c>
      <c r="G25" s="425">
        <v>21138</v>
      </c>
      <c r="H25" s="426">
        <v>187.84324180218607</v>
      </c>
      <c r="I25" s="426">
        <v>54.74038586041694</v>
      </c>
      <c r="J25" s="435">
        <v>9983</v>
      </c>
      <c r="K25" s="422">
        <v>11155</v>
      </c>
      <c r="L25" s="333">
        <v>111.73995792847842</v>
      </c>
    </row>
    <row r="26" spans="1:12" s="393" customFormat="1" ht="40.5" customHeight="1">
      <c r="A26" s="419" t="s">
        <v>80</v>
      </c>
      <c r="B26" s="420">
        <v>105525</v>
      </c>
      <c r="C26" s="421">
        <v>3471</v>
      </c>
      <c r="D26" s="422">
        <v>4</v>
      </c>
      <c r="E26" s="423">
        <v>3</v>
      </c>
      <c r="F26" s="319">
        <v>33.33333333333333</v>
      </c>
      <c r="G26" s="425">
        <v>445</v>
      </c>
      <c r="H26" s="426">
        <v>0.4217010187159441</v>
      </c>
      <c r="I26" s="426">
        <v>12.82051282051282</v>
      </c>
      <c r="J26" s="435">
        <v>17</v>
      </c>
      <c r="K26" s="422">
        <v>428</v>
      </c>
      <c r="L26" s="333">
        <v>2517.6470588235293</v>
      </c>
    </row>
    <row r="27" spans="1:12" s="393" customFormat="1" ht="40.5" customHeight="1">
      <c r="A27" s="419" t="s">
        <v>81</v>
      </c>
      <c r="B27" s="420">
        <v>4103</v>
      </c>
      <c r="C27" s="421">
        <v>18590</v>
      </c>
      <c r="D27" s="422">
        <v>837</v>
      </c>
      <c r="E27" s="423">
        <v>2709</v>
      </c>
      <c r="F27" s="319">
        <v>-69.10299003322258</v>
      </c>
      <c r="G27" s="425">
        <v>10285</v>
      </c>
      <c r="H27" s="426">
        <v>250.67024128686327</v>
      </c>
      <c r="I27" s="426">
        <v>55.325443786982255</v>
      </c>
      <c r="J27" s="435">
        <v>9180</v>
      </c>
      <c r="K27" s="422">
        <v>1105</v>
      </c>
      <c r="L27" s="333">
        <v>12.037037037037036</v>
      </c>
    </row>
    <row r="28" spans="1:12" s="393" customFormat="1" ht="40.5" customHeight="1">
      <c r="A28" s="419" t="s">
        <v>82</v>
      </c>
      <c r="B28" s="420">
        <v>206124</v>
      </c>
      <c r="C28" s="421">
        <v>102135</v>
      </c>
      <c r="D28" s="422">
        <v>25179</v>
      </c>
      <c r="E28" s="423">
        <v>-4366</v>
      </c>
      <c r="F28" s="319">
        <v>-676.7063673843335</v>
      </c>
      <c r="G28" s="425">
        <v>36922</v>
      </c>
      <c r="H28" s="426">
        <v>17.912518678077273</v>
      </c>
      <c r="I28" s="426">
        <v>36.15019337151809</v>
      </c>
      <c r="J28" s="435">
        <v>13081</v>
      </c>
      <c r="K28" s="422">
        <v>23841</v>
      </c>
      <c r="L28" s="333">
        <v>182.25670820273677</v>
      </c>
    </row>
    <row r="29" spans="1:12" s="390" customFormat="1" ht="40.5" customHeight="1">
      <c r="A29" s="419" t="s">
        <v>83</v>
      </c>
      <c r="B29" s="420">
        <v>29716</v>
      </c>
      <c r="C29" s="421">
        <v>47478</v>
      </c>
      <c r="D29" s="422">
        <v>6254</v>
      </c>
      <c r="E29" s="423">
        <v>0</v>
      </c>
      <c r="F29" s="319" t="e">
        <v>#DIV/0!</v>
      </c>
      <c r="G29" s="425">
        <v>24380</v>
      </c>
      <c r="H29" s="426">
        <v>82.04334365325077</v>
      </c>
      <c r="I29" s="426">
        <v>51.350098993217905</v>
      </c>
      <c r="J29" s="435">
        <v>22120</v>
      </c>
      <c r="K29" s="422">
        <v>2260</v>
      </c>
      <c r="L29" s="333">
        <v>10.216998191681736</v>
      </c>
    </row>
    <row r="30" spans="1:12" s="390" customFormat="1" ht="40.5" customHeight="1">
      <c r="A30" s="428" t="s">
        <v>84</v>
      </c>
      <c r="B30" s="429">
        <v>111</v>
      </c>
      <c r="C30" s="421">
        <v>55</v>
      </c>
      <c r="D30" s="422">
        <v>0</v>
      </c>
      <c r="E30" s="422">
        <v>0</v>
      </c>
      <c r="F30" s="426" t="e">
        <v>#DIV/0!</v>
      </c>
      <c r="G30" s="430">
        <v>0</v>
      </c>
      <c r="H30" s="426">
        <v>0</v>
      </c>
      <c r="I30" s="426">
        <v>0</v>
      </c>
      <c r="J30" s="435">
        <v>0</v>
      </c>
      <c r="K30" s="422">
        <v>0</v>
      </c>
      <c r="L30" s="426" t="e">
        <v>#DIV/0!</v>
      </c>
    </row>
    <row r="31" spans="1:14" s="390" customFormat="1" ht="25.5" customHeight="1">
      <c r="A31" s="334" t="s">
        <v>52</v>
      </c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</row>
    <row r="32" ht="20.25">
      <c r="A32" s="335"/>
    </row>
    <row r="33" ht="20.25">
      <c r="A33" s="335"/>
    </row>
    <row r="34" ht="20.25">
      <c r="A34" s="335"/>
    </row>
    <row r="35" ht="20.25">
      <c r="A35" s="335"/>
    </row>
    <row r="36" ht="20.25">
      <c r="A36" s="335"/>
    </row>
    <row r="37" ht="20.25">
      <c r="A37" s="335"/>
    </row>
    <row r="38" ht="20.25">
      <c r="A38" s="335"/>
    </row>
    <row r="39" ht="20.25">
      <c r="A39" s="335"/>
    </row>
    <row r="40" ht="20.25">
      <c r="A40" s="335"/>
    </row>
    <row r="41" ht="20.25">
      <c r="A41" s="335"/>
    </row>
    <row r="42" ht="20.25">
      <c r="A42" s="335"/>
    </row>
    <row r="43" ht="20.25">
      <c r="A43" s="335"/>
    </row>
    <row r="44" ht="20.25">
      <c r="A44" s="335"/>
    </row>
    <row r="45" ht="20.25">
      <c r="A45" s="335"/>
    </row>
    <row r="46" ht="20.25">
      <c r="A46" s="335"/>
    </row>
    <row r="47" ht="20.25">
      <c r="A47" s="335"/>
    </row>
    <row r="48" ht="20.25">
      <c r="A48" s="335"/>
    </row>
    <row r="49" ht="20.25">
      <c r="A49" s="335"/>
    </row>
    <row r="50" ht="20.25">
      <c r="A50" s="335"/>
    </row>
    <row r="51" ht="20.25">
      <c r="A51" s="335"/>
    </row>
    <row r="52" ht="20.25">
      <c r="A52" s="335"/>
    </row>
    <row r="53" ht="20.25">
      <c r="A53" s="335"/>
    </row>
    <row r="54" ht="20.25">
      <c r="A54" s="335"/>
    </row>
    <row r="55" ht="20.25">
      <c r="A55" s="335"/>
    </row>
    <row r="56" ht="20.25">
      <c r="A56" s="335"/>
    </row>
    <row r="57" ht="20.25">
      <c r="A57" s="335"/>
    </row>
    <row r="58" ht="20.25">
      <c r="A58" s="335"/>
    </row>
    <row r="59" ht="20.25">
      <c r="A59" s="335"/>
    </row>
    <row r="60" ht="20.25">
      <c r="A60" s="335"/>
    </row>
    <row r="61" ht="20.25">
      <c r="A61" s="335"/>
    </row>
    <row r="62" ht="20.25">
      <c r="A62" s="335"/>
    </row>
    <row r="63" ht="20.25">
      <c r="A63" s="335"/>
    </row>
    <row r="64" ht="20.25">
      <c r="A64" s="335"/>
    </row>
    <row r="65" ht="20.25">
      <c r="A65" s="335"/>
    </row>
    <row r="66" ht="20.25">
      <c r="A66" s="335"/>
    </row>
    <row r="67" ht="20.25">
      <c r="A67" s="335"/>
    </row>
    <row r="68" ht="20.25">
      <c r="A68" s="335"/>
    </row>
    <row r="69" ht="20.25">
      <c r="A69" s="335"/>
    </row>
    <row r="70" ht="20.25">
      <c r="A70" s="335"/>
    </row>
    <row r="71" ht="20.25">
      <c r="A71" s="335"/>
    </row>
    <row r="72" ht="20.25">
      <c r="A72" s="335"/>
    </row>
    <row r="73" ht="20.25">
      <c r="A73" s="335"/>
    </row>
    <row r="74" ht="20.25">
      <c r="A74" s="335"/>
    </row>
    <row r="75" ht="20.25">
      <c r="A75" s="335"/>
    </row>
    <row r="76" ht="20.25">
      <c r="A76" s="335"/>
    </row>
    <row r="77" ht="20.25">
      <c r="A77" s="335"/>
    </row>
    <row r="78" ht="20.25">
      <c r="A78" s="335"/>
    </row>
    <row r="79" ht="20.25">
      <c r="A79" s="335"/>
    </row>
    <row r="80" ht="20.25">
      <c r="A80" s="335"/>
    </row>
    <row r="81" ht="20.25">
      <c r="A81" s="335"/>
    </row>
    <row r="82" ht="20.25">
      <c r="A82" s="335"/>
    </row>
    <row r="83" ht="20.25">
      <c r="A83" s="335"/>
    </row>
    <row r="84" ht="20.25">
      <c r="A84" s="335"/>
    </row>
    <row r="85" ht="20.25">
      <c r="A85" s="335"/>
    </row>
    <row r="86" ht="20.25">
      <c r="A86" s="335"/>
    </row>
    <row r="87" ht="20.25">
      <c r="A87" s="335"/>
    </row>
    <row r="88" ht="20.25">
      <c r="A88" s="335"/>
    </row>
    <row r="89" ht="20.25">
      <c r="A89" s="335"/>
    </row>
    <row r="90" ht="20.25">
      <c r="A90" s="335"/>
    </row>
    <row r="91" ht="20.25">
      <c r="A91" s="335"/>
    </row>
    <row r="92" ht="20.25">
      <c r="A92" s="335"/>
    </row>
    <row r="93" ht="20.25">
      <c r="A93" s="335"/>
    </row>
    <row r="94" ht="20.25">
      <c r="A94" s="335"/>
    </row>
    <row r="95" ht="20.25">
      <c r="A95" s="335"/>
    </row>
    <row r="96" ht="20.25">
      <c r="A96" s="335"/>
    </row>
    <row r="97" ht="20.25">
      <c r="A97" s="335"/>
    </row>
    <row r="98" ht="20.25">
      <c r="A98" s="335"/>
    </row>
    <row r="99" ht="20.25">
      <c r="A99" s="335"/>
    </row>
    <row r="100" ht="20.25">
      <c r="A100" s="335"/>
    </row>
    <row r="101" ht="20.25">
      <c r="A101" s="335"/>
    </row>
    <row r="102" ht="20.25">
      <c r="A102" s="335"/>
    </row>
    <row r="103" ht="20.25">
      <c r="A103" s="335"/>
    </row>
    <row r="104" ht="20.25">
      <c r="A104" s="335"/>
    </row>
    <row r="105" ht="20.25">
      <c r="A105" s="335"/>
    </row>
    <row r="106" ht="20.25">
      <c r="A106" s="335"/>
    </row>
    <row r="107" ht="20.25">
      <c r="A107" s="335"/>
    </row>
    <row r="108" ht="20.25">
      <c r="A108" s="335"/>
    </row>
    <row r="109" ht="20.25">
      <c r="A109" s="335"/>
    </row>
    <row r="110" ht="20.25">
      <c r="A110" s="335"/>
    </row>
    <row r="111" ht="20.25">
      <c r="A111" s="335"/>
    </row>
    <row r="112" ht="20.25">
      <c r="A112" s="335"/>
    </row>
    <row r="113" ht="20.25">
      <c r="A113" s="335"/>
    </row>
    <row r="114" ht="20.25">
      <c r="A114" s="335"/>
    </row>
    <row r="115" ht="20.25">
      <c r="A115" s="335"/>
    </row>
    <row r="116" ht="20.25">
      <c r="A116" s="335"/>
    </row>
    <row r="117" ht="20.25">
      <c r="A117" s="335"/>
    </row>
    <row r="118" ht="20.25">
      <c r="A118" s="335"/>
    </row>
    <row r="119" ht="20.25">
      <c r="A119" s="335"/>
    </row>
    <row r="120" ht="20.25">
      <c r="A120" s="335"/>
    </row>
    <row r="121" ht="20.25">
      <c r="A121" s="335"/>
    </row>
    <row r="122" ht="20.25">
      <c r="A122" s="335"/>
    </row>
    <row r="123" ht="20.25">
      <c r="A123" s="335"/>
    </row>
    <row r="124" ht="20.25">
      <c r="A124" s="335"/>
    </row>
    <row r="125" ht="20.25">
      <c r="A125" s="335"/>
    </row>
    <row r="126" ht="20.25">
      <c r="A126" s="335"/>
    </row>
    <row r="127" ht="20.25">
      <c r="A127" s="335"/>
    </row>
    <row r="128" ht="20.25">
      <c r="A128" s="335"/>
    </row>
    <row r="129" ht="20.25">
      <c r="A129" s="335"/>
    </row>
    <row r="130" ht="20.25">
      <c r="A130" s="335"/>
    </row>
    <row r="131" ht="20.25">
      <c r="A131" s="335"/>
    </row>
    <row r="132" ht="20.25">
      <c r="A132" s="335"/>
    </row>
    <row r="133" ht="20.25">
      <c r="A133" s="335"/>
    </row>
    <row r="134" ht="20.25">
      <c r="A134" s="335"/>
    </row>
    <row r="135" ht="20.25">
      <c r="A135" s="335"/>
    </row>
    <row r="136" ht="20.25">
      <c r="A136" s="335"/>
    </row>
    <row r="137" ht="20.25">
      <c r="A137" s="335"/>
    </row>
    <row r="138" ht="20.25">
      <c r="A138" s="335"/>
    </row>
    <row r="139" ht="20.25">
      <c r="A139" s="335"/>
    </row>
    <row r="140" ht="20.25">
      <c r="A140" s="335"/>
    </row>
    <row r="141" ht="20.25">
      <c r="A141" s="335"/>
    </row>
    <row r="142" ht="20.25">
      <c r="A142" s="335"/>
    </row>
    <row r="143" ht="20.25">
      <c r="A143" s="335"/>
    </row>
    <row r="144" ht="20.25">
      <c r="A144" s="335"/>
    </row>
    <row r="145" ht="20.25">
      <c r="A145" s="335"/>
    </row>
    <row r="146" ht="20.25">
      <c r="A146" s="335"/>
    </row>
    <row r="147" ht="20.25">
      <c r="A147" s="335"/>
    </row>
    <row r="148" ht="20.25">
      <c r="A148" s="335"/>
    </row>
    <row r="149" ht="20.25">
      <c r="A149" s="335"/>
    </row>
    <row r="150" ht="20.25">
      <c r="A150" s="335"/>
    </row>
    <row r="151" ht="20.25">
      <c r="A151" s="335"/>
    </row>
    <row r="152" ht="20.25">
      <c r="A152" s="335"/>
    </row>
    <row r="153" ht="20.25">
      <c r="A153" s="335"/>
    </row>
    <row r="154" ht="20.25">
      <c r="A154" s="335"/>
    </row>
    <row r="155" ht="20.25">
      <c r="A155" s="335"/>
    </row>
    <row r="156" ht="20.25">
      <c r="A156" s="335"/>
    </row>
    <row r="157" ht="20.25">
      <c r="A157" s="335"/>
    </row>
    <row r="158" ht="20.25">
      <c r="A158" s="335"/>
    </row>
    <row r="159" ht="20.25">
      <c r="A159" s="335"/>
    </row>
    <row r="160" ht="20.25">
      <c r="A160" s="335"/>
    </row>
    <row r="161" ht="20.25">
      <c r="A161" s="335"/>
    </row>
    <row r="162" ht="20.25">
      <c r="A162" s="335"/>
    </row>
    <row r="163" ht="20.25">
      <c r="A163" s="335"/>
    </row>
    <row r="164" ht="20.25">
      <c r="A164" s="335"/>
    </row>
    <row r="165" ht="20.25">
      <c r="A165" s="335"/>
    </row>
    <row r="166" ht="20.25">
      <c r="A166" s="335"/>
    </row>
  </sheetData>
  <sheetProtection/>
  <mergeCells count="11">
    <mergeCell ref="A2:L2"/>
    <mergeCell ref="K3:L3"/>
    <mergeCell ref="D4:F4"/>
    <mergeCell ref="G4:L4"/>
    <mergeCell ref="K5:L5"/>
    <mergeCell ref="A31:N31"/>
    <mergeCell ref="A4:A6"/>
    <mergeCell ref="B4:B6"/>
    <mergeCell ref="C4:C6"/>
    <mergeCell ref="F5:F6"/>
    <mergeCell ref="I5:I6"/>
  </mergeCells>
  <printOptions horizontalCentered="1"/>
  <pageMargins left="0.28" right="0.38" top="0.79" bottom="0.62" header="0.51" footer="0.39"/>
  <pageSetup horizontalDpi="600" verticalDpi="600" orientation="portrait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8"/>
  <sheetViews>
    <sheetView view="pageBreakPreview" zoomScale="70" zoomScaleNormal="55" zoomScaleSheetLayoutView="70" workbookViewId="0" topLeftCell="A1">
      <pane xSplit="1" ySplit="6" topLeftCell="B7" activePane="bottomRight" state="frozen"/>
      <selection pane="bottomRight" activeCell="C7" sqref="C7"/>
    </sheetView>
  </sheetViews>
  <sheetFormatPr defaultColWidth="8.75390625" defaultRowHeight="14.25"/>
  <cols>
    <col min="1" max="1" width="35.25390625" style="286" customWidth="1"/>
    <col min="2" max="2" width="11.625" style="286" customWidth="1"/>
    <col min="3" max="3" width="11.00390625" style="286" customWidth="1"/>
    <col min="4" max="4" width="12.375" style="286" customWidth="1"/>
    <col min="5" max="5" width="13.50390625" style="286" customWidth="1"/>
    <col min="6" max="6" width="12.375" style="286" customWidth="1"/>
    <col min="7" max="7" width="11.75390625" style="286" customWidth="1"/>
    <col min="8" max="8" width="12.625" style="286" bestFit="1" customWidth="1"/>
    <col min="9" max="9" width="11.875" style="286" customWidth="1"/>
    <col min="10" max="10" width="12.375" style="286" customWidth="1"/>
    <col min="11" max="11" width="9.00390625" style="286" customWidth="1"/>
    <col min="12" max="12" width="19.375" style="286" bestFit="1" customWidth="1"/>
    <col min="13" max="25" width="9.00390625" style="286" bestFit="1" customWidth="1"/>
    <col min="26" max="16384" width="8.75390625" style="286" customWidth="1"/>
  </cols>
  <sheetData>
    <row r="1" ht="24" customHeight="1">
      <c r="A1" s="282" t="s">
        <v>85</v>
      </c>
    </row>
    <row r="2" spans="1:10" ht="35.25" customHeight="1">
      <c r="A2" s="288" t="s">
        <v>86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2:10" s="282" customFormat="1" ht="18.75" customHeight="1">
      <c r="B3" s="290"/>
      <c r="I3" s="383" t="s">
        <v>2</v>
      </c>
      <c r="J3" s="383"/>
    </row>
    <row r="4" spans="1:10" s="283" customFormat="1" ht="35.25" customHeight="1">
      <c r="A4" s="293" t="s">
        <v>7</v>
      </c>
      <c r="B4" s="293" t="s">
        <v>4</v>
      </c>
      <c r="C4" s="353" t="s">
        <v>5</v>
      </c>
      <c r="D4" s="354"/>
      <c r="E4" s="355"/>
      <c r="F4" s="353" t="s">
        <v>6</v>
      </c>
      <c r="G4" s="354"/>
      <c r="H4" s="354"/>
      <c r="I4" s="354"/>
      <c r="J4" s="355"/>
    </row>
    <row r="5" spans="1:10" s="283" customFormat="1" ht="20.25">
      <c r="A5" s="356"/>
      <c r="B5" s="223"/>
      <c r="C5" s="293" t="s">
        <v>8</v>
      </c>
      <c r="D5" s="357" t="s">
        <v>9</v>
      </c>
      <c r="E5" s="358" t="s">
        <v>87</v>
      </c>
      <c r="F5" s="357" t="s">
        <v>11</v>
      </c>
      <c r="G5" s="358" t="s">
        <v>12</v>
      </c>
      <c r="H5" s="357" t="s">
        <v>9</v>
      </c>
      <c r="I5" s="384" t="s">
        <v>10</v>
      </c>
      <c r="J5" s="384"/>
    </row>
    <row r="6" spans="1:10" s="283" customFormat="1" ht="24.75" customHeight="1">
      <c r="A6" s="359"/>
      <c r="B6" s="227"/>
      <c r="C6" s="228" t="s">
        <v>14</v>
      </c>
      <c r="D6" s="227" t="s">
        <v>15</v>
      </c>
      <c r="E6" s="360" t="s">
        <v>88</v>
      </c>
      <c r="F6" s="227" t="s">
        <v>18</v>
      </c>
      <c r="G6" s="360" t="s">
        <v>19</v>
      </c>
      <c r="H6" s="227" t="s">
        <v>15</v>
      </c>
      <c r="I6" s="385" t="s">
        <v>20</v>
      </c>
      <c r="J6" s="386" t="s">
        <v>60</v>
      </c>
    </row>
    <row r="7" spans="1:10" s="283" customFormat="1" ht="52.5" customHeight="1">
      <c r="A7" s="309" t="s">
        <v>89</v>
      </c>
      <c r="B7" s="361">
        <v>1693460</v>
      </c>
      <c r="C7" s="362">
        <v>153750</v>
      </c>
      <c r="D7" s="362">
        <v>16628</v>
      </c>
      <c r="E7" s="363">
        <v>824.6451768101997</v>
      </c>
      <c r="F7" s="362">
        <v>326877</v>
      </c>
      <c r="G7" s="364">
        <v>19.302315968490547</v>
      </c>
      <c r="H7" s="362">
        <v>208977</v>
      </c>
      <c r="I7" s="387">
        <v>117900</v>
      </c>
      <c r="J7" s="363">
        <v>56.41769189910851</v>
      </c>
    </row>
    <row r="8" spans="1:10" s="283" customFormat="1" ht="49.5" customHeight="1">
      <c r="A8" s="365" t="s">
        <v>90</v>
      </c>
      <c r="B8" s="361">
        <v>1575000</v>
      </c>
      <c r="C8" s="361">
        <v>148965</v>
      </c>
      <c r="D8" s="361">
        <v>11814</v>
      </c>
      <c r="E8" s="363">
        <v>1160.919248349416</v>
      </c>
      <c r="F8" s="362">
        <v>296402</v>
      </c>
      <c r="G8" s="364">
        <v>18.819174603174606</v>
      </c>
      <c r="H8" s="362">
        <v>173267</v>
      </c>
      <c r="I8" s="361">
        <v>123135</v>
      </c>
      <c r="J8" s="363">
        <v>71.06661972562577</v>
      </c>
    </row>
    <row r="9" spans="1:10" s="351" customFormat="1" ht="49.5" customHeight="1">
      <c r="A9" s="366" t="s">
        <v>91</v>
      </c>
      <c r="B9" s="367">
        <v>1511023</v>
      </c>
      <c r="C9" s="368">
        <v>142468</v>
      </c>
      <c r="D9" s="368">
        <v>11305</v>
      </c>
      <c r="E9" s="369">
        <v>1160.221141088014</v>
      </c>
      <c r="F9" s="368">
        <v>285529</v>
      </c>
      <c r="G9" s="370">
        <v>18.89640329763346</v>
      </c>
      <c r="H9" s="371">
        <v>168665</v>
      </c>
      <c r="I9" s="367">
        <v>116864</v>
      </c>
      <c r="J9" s="369">
        <v>69.28764118222513</v>
      </c>
    </row>
    <row r="10" spans="1:10" s="351" customFormat="1" ht="49.5" customHeight="1">
      <c r="A10" s="366" t="s">
        <v>92</v>
      </c>
      <c r="B10" s="367">
        <v>63000</v>
      </c>
      <c r="C10" s="368">
        <v>6348</v>
      </c>
      <c r="D10" s="368">
        <v>501</v>
      </c>
      <c r="E10" s="369">
        <v>1167.065868263473</v>
      </c>
      <c r="F10" s="368">
        <v>10238</v>
      </c>
      <c r="G10" s="370">
        <v>16.250793650793653</v>
      </c>
      <c r="H10" s="371">
        <v>4539</v>
      </c>
      <c r="I10" s="367">
        <v>5699</v>
      </c>
      <c r="J10" s="369">
        <v>125.55628993170302</v>
      </c>
    </row>
    <row r="11" spans="1:10" s="351" customFormat="1" ht="49.5" customHeight="1">
      <c r="A11" s="372" t="s">
        <v>93</v>
      </c>
      <c r="B11" s="367">
        <v>977</v>
      </c>
      <c r="C11" s="368">
        <v>149</v>
      </c>
      <c r="D11" s="368">
        <v>8</v>
      </c>
      <c r="E11" s="369">
        <v>1762.5</v>
      </c>
      <c r="F11" s="368">
        <v>635</v>
      </c>
      <c r="G11" s="370">
        <v>64.99488229273285</v>
      </c>
      <c r="H11" s="371">
        <v>63</v>
      </c>
      <c r="I11" s="367">
        <v>572</v>
      </c>
      <c r="J11" s="369">
        <v>907.936507936508</v>
      </c>
    </row>
    <row r="12" spans="1:10" s="283" customFormat="1" ht="49.5" customHeight="1">
      <c r="A12" s="309" t="s">
        <v>94</v>
      </c>
      <c r="B12" s="361">
        <v>118460</v>
      </c>
      <c r="C12" s="361">
        <v>4785</v>
      </c>
      <c r="D12" s="361">
        <v>4814</v>
      </c>
      <c r="E12" s="363">
        <v>-0.6024096385542169</v>
      </c>
      <c r="F12" s="362">
        <v>30475</v>
      </c>
      <c r="G12" s="364">
        <v>25.725983454330574</v>
      </c>
      <c r="H12" s="362">
        <v>35710</v>
      </c>
      <c r="I12" s="362">
        <v>-5235</v>
      </c>
      <c r="J12" s="363">
        <v>-14.65975917110053</v>
      </c>
    </row>
    <row r="13" spans="1:10" s="351" customFormat="1" ht="49.5" customHeight="1">
      <c r="A13" s="373" t="s">
        <v>95</v>
      </c>
      <c r="B13" s="367">
        <v>0</v>
      </c>
      <c r="C13" s="368">
        <v>0</v>
      </c>
      <c r="D13" s="368">
        <v>0</v>
      </c>
      <c r="E13" s="369" t="e">
        <v>#DIV/0!</v>
      </c>
      <c r="F13" s="368">
        <v>0</v>
      </c>
      <c r="G13" s="370" t="e">
        <v>#DIV/0!</v>
      </c>
      <c r="H13" s="374">
        <v>0</v>
      </c>
      <c r="I13" s="388">
        <v>0</v>
      </c>
      <c r="J13" s="369" t="e">
        <v>#DIV/0!</v>
      </c>
    </row>
    <row r="14" spans="1:10" s="352" customFormat="1" ht="49.5" customHeight="1">
      <c r="A14" s="372" t="s">
        <v>96</v>
      </c>
      <c r="B14" s="367">
        <v>1400</v>
      </c>
      <c r="C14" s="368">
        <v>0</v>
      </c>
      <c r="D14" s="368">
        <v>160</v>
      </c>
      <c r="E14" s="369">
        <v>-100</v>
      </c>
      <c r="F14" s="368">
        <v>575</v>
      </c>
      <c r="G14" s="370">
        <v>41.07142857142857</v>
      </c>
      <c r="H14" s="375">
        <v>941</v>
      </c>
      <c r="I14" s="388">
        <v>-366</v>
      </c>
      <c r="J14" s="369">
        <v>-38.89479277364506</v>
      </c>
    </row>
    <row r="15" spans="1:10" s="352" customFormat="1" ht="49.5" customHeight="1">
      <c r="A15" s="376" t="s">
        <v>97</v>
      </c>
      <c r="B15" s="377">
        <v>100000</v>
      </c>
      <c r="C15" s="378">
        <v>3464</v>
      </c>
      <c r="D15" s="378">
        <v>2372</v>
      </c>
      <c r="E15" s="379">
        <v>46.0370994940978</v>
      </c>
      <c r="F15" s="378">
        <v>21077</v>
      </c>
      <c r="G15" s="380">
        <v>21.077</v>
      </c>
      <c r="H15" s="378">
        <v>23526</v>
      </c>
      <c r="I15" s="389">
        <v>-2449</v>
      </c>
      <c r="J15" s="379">
        <v>-10.409759415115191</v>
      </c>
    </row>
    <row r="16" spans="1:10" s="352" customFormat="1" ht="49.5" customHeight="1">
      <c r="A16" s="381" t="s">
        <v>98</v>
      </c>
      <c r="B16" s="367">
        <v>17000</v>
      </c>
      <c r="C16" s="368">
        <v>1314</v>
      </c>
      <c r="D16" s="368">
        <v>2275</v>
      </c>
      <c r="E16" s="369">
        <v>-42.24175824175824</v>
      </c>
      <c r="F16" s="368">
        <v>8804</v>
      </c>
      <c r="G16" s="370">
        <v>51.78823529411765</v>
      </c>
      <c r="H16" s="368">
        <v>11202</v>
      </c>
      <c r="I16" s="388">
        <v>-2398</v>
      </c>
      <c r="J16" s="369">
        <v>-21.40689162649527</v>
      </c>
    </row>
    <row r="17" spans="1:10" s="352" customFormat="1" ht="49.5" customHeight="1">
      <c r="A17" s="382" t="s">
        <v>99</v>
      </c>
      <c r="B17" s="367">
        <v>60</v>
      </c>
      <c r="C17" s="368">
        <v>7</v>
      </c>
      <c r="D17" s="368">
        <v>7</v>
      </c>
      <c r="E17" s="369">
        <v>0</v>
      </c>
      <c r="F17" s="368">
        <v>19</v>
      </c>
      <c r="G17" s="370">
        <v>31.666666666666664</v>
      </c>
      <c r="H17" s="375">
        <v>41</v>
      </c>
      <c r="I17" s="388">
        <v>-22</v>
      </c>
      <c r="J17" s="369">
        <v>-53.65853658536586</v>
      </c>
    </row>
    <row r="18" spans="1:10" ht="49.5" customHeight="1">
      <c r="A18" s="372" t="s">
        <v>100</v>
      </c>
      <c r="B18" s="367">
        <v>0</v>
      </c>
      <c r="C18" s="368">
        <v>0</v>
      </c>
      <c r="D18" s="368">
        <v>0</v>
      </c>
      <c r="E18" s="369" t="e">
        <v>#DIV/0!</v>
      </c>
      <c r="F18" s="367">
        <v>0</v>
      </c>
      <c r="G18" s="370" t="e">
        <v>#DIV/0!</v>
      </c>
      <c r="H18" s="367">
        <v>0</v>
      </c>
      <c r="I18" s="388">
        <v>0</v>
      </c>
      <c r="J18" s="369" t="e">
        <v>#DIV/0!</v>
      </c>
    </row>
    <row r="19" spans="1:10" ht="49.5" customHeight="1">
      <c r="A19" s="372" t="s">
        <v>101</v>
      </c>
      <c r="B19" s="367">
        <v>0</v>
      </c>
      <c r="C19" s="367">
        <v>0</v>
      </c>
      <c r="D19" s="367">
        <v>0</v>
      </c>
      <c r="E19" s="369" t="e">
        <v>#DIV/0!</v>
      </c>
      <c r="F19" s="367">
        <v>0</v>
      </c>
      <c r="G19" s="370" t="e">
        <v>#DIV/0!</v>
      </c>
      <c r="H19" s="367">
        <v>0</v>
      </c>
      <c r="I19" s="367">
        <v>0</v>
      </c>
      <c r="J19" s="369" t="e">
        <v>#DIV/0!</v>
      </c>
    </row>
    <row r="20" spans="1:14" ht="36" customHeight="1">
      <c r="A20" s="334" t="s">
        <v>52</v>
      </c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</row>
    <row r="21" ht="20.25">
      <c r="A21" s="335"/>
    </row>
    <row r="22" ht="20.25">
      <c r="A22" s="335"/>
    </row>
    <row r="23" ht="20.25">
      <c r="A23" s="335"/>
    </row>
    <row r="24" ht="20.25">
      <c r="A24" s="335"/>
    </row>
    <row r="25" ht="20.25">
      <c r="A25" s="335"/>
    </row>
    <row r="26" ht="20.25">
      <c r="A26" s="335"/>
    </row>
    <row r="27" ht="20.25">
      <c r="A27" s="335"/>
    </row>
    <row r="28" ht="20.25">
      <c r="A28" s="335"/>
    </row>
    <row r="29" ht="20.25">
      <c r="A29" s="335"/>
    </row>
    <row r="30" ht="20.25">
      <c r="A30" s="335"/>
    </row>
    <row r="31" ht="20.25">
      <c r="A31" s="335"/>
    </row>
    <row r="32" spans="1:7" ht="20.25" hidden="1">
      <c r="A32" s="335"/>
      <c r="B32" s="286">
        <v>41932</v>
      </c>
      <c r="D32" s="286">
        <v>339035</v>
      </c>
      <c r="G32" s="286">
        <v>256424</v>
      </c>
    </row>
    <row r="33" spans="1:7" ht="20.25" hidden="1">
      <c r="A33" s="335"/>
      <c r="B33" s="286">
        <v>25187</v>
      </c>
      <c r="D33" s="286">
        <v>188761</v>
      </c>
      <c r="G33" s="286">
        <v>143439</v>
      </c>
    </row>
    <row r="34" ht="20.25">
      <c r="A34" s="335"/>
    </row>
    <row r="35" ht="20.25">
      <c r="A35" s="335"/>
    </row>
    <row r="36" ht="20.25">
      <c r="A36" s="335"/>
    </row>
    <row r="37" ht="20.25">
      <c r="A37" s="335"/>
    </row>
    <row r="38" ht="20.25">
      <c r="A38" s="335"/>
    </row>
    <row r="39" ht="20.25">
      <c r="A39" s="335"/>
    </row>
    <row r="40" ht="20.25">
      <c r="A40" s="335"/>
    </row>
    <row r="41" ht="20.25">
      <c r="A41" s="335"/>
    </row>
    <row r="42" ht="20.25">
      <c r="A42" s="335"/>
    </row>
    <row r="43" ht="20.25">
      <c r="A43" s="335"/>
    </row>
    <row r="44" ht="20.25">
      <c r="A44" s="335"/>
    </row>
    <row r="45" ht="20.25">
      <c r="A45" s="335"/>
    </row>
    <row r="46" ht="20.25">
      <c r="A46" s="335"/>
    </row>
    <row r="47" ht="20.25">
      <c r="A47" s="335"/>
    </row>
    <row r="48" ht="20.25">
      <c r="A48" s="335"/>
    </row>
    <row r="49" ht="20.25">
      <c r="A49" s="335"/>
    </row>
    <row r="50" ht="20.25">
      <c r="A50" s="335"/>
    </row>
    <row r="51" ht="20.25">
      <c r="A51" s="335"/>
    </row>
    <row r="52" ht="20.25">
      <c r="A52" s="335"/>
    </row>
    <row r="53" ht="20.25">
      <c r="A53" s="335"/>
    </row>
    <row r="54" ht="20.25">
      <c r="A54" s="335"/>
    </row>
    <row r="55" ht="20.25">
      <c r="A55" s="335"/>
    </row>
    <row r="56" ht="20.25">
      <c r="A56" s="335"/>
    </row>
    <row r="57" ht="20.25">
      <c r="A57" s="335"/>
    </row>
    <row r="58" ht="20.25">
      <c r="A58" s="335"/>
    </row>
    <row r="59" ht="20.25">
      <c r="A59" s="335"/>
    </row>
    <row r="60" ht="20.25">
      <c r="A60" s="335"/>
    </row>
    <row r="61" ht="20.25">
      <c r="A61" s="335"/>
    </row>
    <row r="62" ht="20.25">
      <c r="A62" s="335"/>
    </row>
    <row r="63" ht="20.25">
      <c r="A63" s="335"/>
    </row>
    <row r="64" ht="20.25">
      <c r="A64" s="335"/>
    </row>
    <row r="65" ht="20.25">
      <c r="A65" s="335"/>
    </row>
    <row r="66" ht="20.25">
      <c r="A66" s="335"/>
    </row>
    <row r="67" ht="20.25">
      <c r="A67" s="335"/>
    </row>
    <row r="68" ht="20.25">
      <c r="A68" s="335"/>
    </row>
    <row r="69" ht="20.25">
      <c r="A69" s="335"/>
    </row>
    <row r="70" ht="20.25">
      <c r="A70" s="335"/>
    </row>
    <row r="71" ht="20.25">
      <c r="A71" s="335"/>
    </row>
    <row r="72" ht="20.25">
      <c r="A72" s="335"/>
    </row>
    <row r="73" ht="20.25">
      <c r="A73" s="335"/>
    </row>
    <row r="74" ht="20.25">
      <c r="A74" s="335"/>
    </row>
    <row r="75" ht="20.25">
      <c r="A75" s="335"/>
    </row>
    <row r="76" ht="20.25">
      <c r="A76" s="335"/>
    </row>
    <row r="77" ht="20.25">
      <c r="A77" s="335"/>
    </row>
    <row r="78" ht="20.25">
      <c r="A78" s="335"/>
    </row>
    <row r="79" ht="20.25">
      <c r="A79" s="335"/>
    </row>
    <row r="80" ht="20.25">
      <c r="A80" s="335"/>
    </row>
    <row r="81" ht="20.25">
      <c r="A81" s="335"/>
    </row>
    <row r="82" ht="20.25">
      <c r="A82" s="335"/>
    </row>
    <row r="83" ht="20.25">
      <c r="A83" s="335"/>
    </row>
    <row r="84" ht="20.25">
      <c r="A84" s="335"/>
    </row>
    <row r="85" ht="20.25">
      <c r="A85" s="335"/>
    </row>
    <row r="86" ht="20.25">
      <c r="A86" s="335"/>
    </row>
    <row r="87" ht="20.25">
      <c r="A87" s="335"/>
    </row>
    <row r="88" ht="20.25">
      <c r="A88" s="335"/>
    </row>
    <row r="89" ht="20.25">
      <c r="A89" s="335"/>
    </row>
    <row r="90" ht="20.25">
      <c r="A90" s="335"/>
    </row>
    <row r="91" ht="20.25">
      <c r="A91" s="335"/>
    </row>
    <row r="92" ht="20.25">
      <c r="A92" s="335"/>
    </row>
    <row r="93" ht="20.25">
      <c r="A93" s="335"/>
    </row>
    <row r="94" ht="20.25">
      <c r="A94" s="335"/>
    </row>
    <row r="95" ht="20.25">
      <c r="A95" s="335"/>
    </row>
    <row r="96" ht="20.25">
      <c r="A96" s="335"/>
    </row>
    <row r="97" ht="20.25">
      <c r="A97" s="335"/>
    </row>
    <row r="98" ht="20.25">
      <c r="A98" s="335"/>
    </row>
    <row r="99" ht="20.25">
      <c r="A99" s="335"/>
    </row>
    <row r="100" ht="20.25">
      <c r="A100" s="335"/>
    </row>
    <row r="101" ht="20.25">
      <c r="A101" s="335"/>
    </row>
    <row r="102" ht="20.25">
      <c r="A102" s="335"/>
    </row>
    <row r="103" ht="20.25">
      <c r="A103" s="335"/>
    </row>
    <row r="104" ht="20.25">
      <c r="A104" s="335"/>
    </row>
    <row r="105" ht="20.25">
      <c r="A105" s="335"/>
    </row>
    <row r="106" ht="20.25">
      <c r="A106" s="335"/>
    </row>
    <row r="107" ht="20.25">
      <c r="A107" s="335"/>
    </row>
    <row r="108" ht="20.25">
      <c r="A108" s="335"/>
    </row>
    <row r="109" ht="20.25">
      <c r="A109" s="335"/>
    </row>
    <row r="110" ht="20.25">
      <c r="A110" s="335"/>
    </row>
    <row r="111" ht="20.25">
      <c r="A111" s="335"/>
    </row>
    <row r="112" ht="20.25">
      <c r="A112" s="335"/>
    </row>
    <row r="113" ht="20.25">
      <c r="A113" s="335"/>
    </row>
    <row r="114" ht="20.25">
      <c r="A114" s="335"/>
    </row>
    <row r="115" ht="20.25">
      <c r="A115" s="335"/>
    </row>
    <row r="116" ht="20.25">
      <c r="A116" s="335"/>
    </row>
    <row r="117" ht="20.25">
      <c r="A117" s="335"/>
    </row>
    <row r="118" ht="20.25">
      <c r="A118" s="335"/>
    </row>
    <row r="119" ht="20.25">
      <c r="A119" s="335"/>
    </row>
    <row r="120" ht="20.25">
      <c r="A120" s="335"/>
    </row>
    <row r="121" ht="20.25">
      <c r="A121" s="335"/>
    </row>
    <row r="122" ht="20.25">
      <c r="A122" s="335"/>
    </row>
    <row r="123" ht="20.25">
      <c r="A123" s="335"/>
    </row>
    <row r="124" ht="20.25">
      <c r="A124" s="335"/>
    </row>
    <row r="125" ht="20.25">
      <c r="A125" s="335"/>
    </row>
    <row r="126" ht="20.25">
      <c r="A126" s="335"/>
    </row>
    <row r="127" ht="20.25">
      <c r="A127" s="335"/>
    </row>
    <row r="128" ht="20.25">
      <c r="A128" s="335"/>
    </row>
    <row r="129" ht="20.25">
      <c r="A129" s="335"/>
    </row>
    <row r="130" ht="20.25">
      <c r="A130" s="335"/>
    </row>
    <row r="131" ht="20.25">
      <c r="A131" s="335"/>
    </row>
    <row r="132" ht="20.25">
      <c r="A132" s="335"/>
    </row>
    <row r="133" ht="20.25">
      <c r="A133" s="335"/>
    </row>
    <row r="134" ht="20.25">
      <c r="A134" s="335"/>
    </row>
    <row r="135" ht="20.25">
      <c r="A135" s="335"/>
    </row>
    <row r="136" ht="20.25">
      <c r="A136" s="335"/>
    </row>
    <row r="137" ht="20.25">
      <c r="A137" s="335"/>
    </row>
    <row r="138" ht="20.25">
      <c r="A138" s="335"/>
    </row>
  </sheetData>
  <sheetProtection/>
  <mergeCells count="7">
    <mergeCell ref="A2:J2"/>
    <mergeCell ref="I3:J3"/>
    <mergeCell ref="C4:E4"/>
    <mergeCell ref="F4:J4"/>
    <mergeCell ref="A20:N20"/>
    <mergeCell ref="A4:A6"/>
    <mergeCell ref="B4:B6"/>
  </mergeCells>
  <printOptions horizontalCentered="1"/>
  <pageMargins left="0.39" right="0.16" top="0.79" bottom="0.47" header="0.51" footer="0.43"/>
  <pageSetup horizontalDpi="600" verticalDpi="600" orientation="portrait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70" zoomScaleNormal="55" zoomScaleSheetLayoutView="70" workbookViewId="0" topLeftCell="A1">
      <pane xSplit="1" ySplit="6" topLeftCell="B7" activePane="bottomRight" state="frozen"/>
      <selection pane="bottomRight" activeCell="E12" sqref="E12"/>
    </sheetView>
  </sheetViews>
  <sheetFormatPr defaultColWidth="8.75390625" defaultRowHeight="14.25"/>
  <cols>
    <col min="1" max="1" width="26.375" style="286" customWidth="1"/>
    <col min="2" max="2" width="13.00390625" style="286" hidden="1" customWidth="1"/>
    <col min="3" max="3" width="15.875" style="287" customWidth="1"/>
    <col min="4" max="4" width="12.00390625" style="286" customWidth="1"/>
    <col min="5" max="5" width="14.00390625" style="286" customWidth="1"/>
    <col min="6" max="6" width="13.25390625" style="286" customWidth="1"/>
    <col min="7" max="7" width="13.375" style="286" customWidth="1"/>
    <col min="8" max="8" width="13.375" style="286" hidden="1" customWidth="1"/>
    <col min="9" max="9" width="13.875" style="286" customWidth="1"/>
    <col min="10" max="10" width="12.25390625" style="286" customWidth="1"/>
    <col min="11" max="11" width="12.125" style="286" customWidth="1"/>
    <col min="12" max="12" width="12.50390625" style="286" customWidth="1"/>
    <col min="13" max="13" width="11.625" style="286" customWidth="1"/>
    <col min="14" max="14" width="12.625" style="286" customWidth="1"/>
    <col min="15" max="27" width="9.00390625" style="286" bestFit="1" customWidth="1"/>
    <col min="28" max="16384" width="8.75390625" style="286" customWidth="1"/>
  </cols>
  <sheetData>
    <row r="1" ht="21.75" customHeight="1">
      <c r="A1" s="286" t="s">
        <v>102</v>
      </c>
    </row>
    <row r="2" spans="1:12" ht="33.75" customHeight="1">
      <c r="A2" s="288" t="s">
        <v>103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</row>
    <row r="3" spans="3:12" s="282" customFormat="1" ht="24.75" customHeight="1">
      <c r="C3" s="289"/>
      <c r="D3" s="290"/>
      <c r="K3" s="336" t="s">
        <v>2</v>
      </c>
      <c r="L3" s="336"/>
    </row>
    <row r="4" spans="1:12" s="283" customFormat="1" ht="29.25" customHeight="1">
      <c r="A4" s="291" t="s">
        <v>7</v>
      </c>
      <c r="B4" s="292" t="s">
        <v>56</v>
      </c>
      <c r="C4" s="293" t="s">
        <v>4</v>
      </c>
      <c r="D4" s="294" t="s">
        <v>5</v>
      </c>
      <c r="E4" s="295"/>
      <c r="F4" s="295"/>
      <c r="G4" s="296" t="s">
        <v>6</v>
      </c>
      <c r="H4" s="296"/>
      <c r="I4" s="296"/>
      <c r="J4" s="337"/>
      <c r="K4" s="337"/>
      <c r="L4" s="337"/>
    </row>
    <row r="5" spans="1:12" s="283" customFormat="1" ht="21.75">
      <c r="A5" s="297"/>
      <c r="B5" s="298"/>
      <c r="C5" s="299"/>
      <c r="D5" s="293" t="s">
        <v>8</v>
      </c>
      <c r="E5" s="296" t="s">
        <v>9</v>
      </c>
      <c r="F5" s="300" t="s">
        <v>87</v>
      </c>
      <c r="G5" s="301" t="s">
        <v>11</v>
      </c>
      <c r="H5" s="300" t="s">
        <v>58</v>
      </c>
      <c r="I5" s="338" t="s">
        <v>59</v>
      </c>
      <c r="J5" s="296" t="s">
        <v>9</v>
      </c>
      <c r="K5" s="339" t="s">
        <v>10</v>
      </c>
      <c r="L5" s="339"/>
    </row>
    <row r="6" spans="1:12" s="283" customFormat="1" ht="21.75">
      <c r="A6" s="302"/>
      <c r="B6" s="303"/>
      <c r="C6" s="304"/>
      <c r="D6" s="228" t="s">
        <v>14</v>
      </c>
      <c r="E6" s="305" t="s">
        <v>15</v>
      </c>
      <c r="F6" s="306" t="s">
        <v>88</v>
      </c>
      <c r="G6" s="307" t="s">
        <v>18</v>
      </c>
      <c r="H6" s="306" t="s">
        <v>19</v>
      </c>
      <c r="I6" s="340"/>
      <c r="J6" s="305" t="s">
        <v>15</v>
      </c>
      <c r="K6" s="337" t="s">
        <v>20</v>
      </c>
      <c r="L6" s="341" t="s">
        <v>60</v>
      </c>
    </row>
    <row r="7" spans="1:13" s="284" customFormat="1" ht="63.75" customHeight="1">
      <c r="A7" s="308" t="s">
        <v>104</v>
      </c>
      <c r="B7" s="309" t="e">
        <v>#REF!</v>
      </c>
      <c r="C7" s="310">
        <v>2352664</v>
      </c>
      <c r="D7" s="310">
        <v>345133</v>
      </c>
      <c r="E7" s="310">
        <v>218675</v>
      </c>
      <c r="F7" s="311">
        <v>57.8291985823711</v>
      </c>
      <c r="G7" s="310">
        <v>1019253</v>
      </c>
      <c r="H7" s="312" t="e">
        <v>#REF!</v>
      </c>
      <c r="I7" s="312">
        <v>43.323355991335774</v>
      </c>
      <c r="J7" s="310">
        <v>1050485</v>
      </c>
      <c r="K7" s="310">
        <v>-31232</v>
      </c>
      <c r="L7" s="342">
        <v>-2.9731029000890064</v>
      </c>
      <c r="M7" s="343"/>
    </row>
    <row r="8" spans="1:13" s="284" customFormat="1" ht="44.25" customHeight="1">
      <c r="A8" s="313" t="s">
        <v>105</v>
      </c>
      <c r="B8" s="309"/>
      <c r="C8" s="314">
        <v>1420076</v>
      </c>
      <c r="D8" s="315">
        <v>136941</v>
      </c>
      <c r="E8" s="315">
        <v>98120</v>
      </c>
      <c r="F8" s="316">
        <v>39.564818589482265</v>
      </c>
      <c r="G8" s="317">
        <v>610140</v>
      </c>
      <c r="H8" s="318" t="e">
        <v>#DIV/0!</v>
      </c>
      <c r="I8" s="318">
        <v>42.965306082209686</v>
      </c>
      <c r="J8" s="317">
        <v>648190</v>
      </c>
      <c r="K8" s="344">
        <v>-38050</v>
      </c>
      <c r="L8" s="333">
        <v>-5.870192381863343</v>
      </c>
      <c r="M8" s="343"/>
    </row>
    <row r="9" spans="1:13" s="284" customFormat="1" ht="44.25" customHeight="1">
      <c r="A9" s="313" t="s">
        <v>106</v>
      </c>
      <c r="B9" s="309"/>
      <c r="C9" s="314">
        <v>63000</v>
      </c>
      <c r="D9" s="315">
        <v>23605</v>
      </c>
      <c r="E9" s="315">
        <v>1</v>
      </c>
      <c r="F9" s="319" t="s">
        <v>48</v>
      </c>
      <c r="G9" s="317">
        <v>26500</v>
      </c>
      <c r="H9" s="318"/>
      <c r="I9" s="318">
        <v>42.06349206349206</v>
      </c>
      <c r="J9" s="317">
        <v>1031</v>
      </c>
      <c r="K9" s="344">
        <v>25469</v>
      </c>
      <c r="L9" s="333">
        <v>2470.3200775945684</v>
      </c>
      <c r="M9" s="343"/>
    </row>
    <row r="10" spans="1:13" s="284" customFormat="1" ht="44.25" customHeight="1">
      <c r="A10" s="313" t="s">
        <v>107</v>
      </c>
      <c r="B10" s="309"/>
      <c r="C10" s="314">
        <v>1377</v>
      </c>
      <c r="D10" s="315">
        <v>0</v>
      </c>
      <c r="E10" s="315">
        <v>0</v>
      </c>
      <c r="F10" s="316" t="e">
        <v>#DIV/0!</v>
      </c>
      <c r="G10" s="317">
        <v>1323</v>
      </c>
      <c r="H10" s="318"/>
      <c r="I10" s="318">
        <v>96.07843137254902</v>
      </c>
      <c r="J10" s="317">
        <v>0</v>
      </c>
      <c r="K10" s="344">
        <v>1323</v>
      </c>
      <c r="L10" s="333" t="e">
        <v>#DIV/0!</v>
      </c>
      <c r="M10" s="343"/>
    </row>
    <row r="11" spans="1:13" s="284" customFormat="1" ht="44.25" customHeight="1">
      <c r="A11" s="320" t="s">
        <v>108</v>
      </c>
      <c r="B11" s="309"/>
      <c r="C11" s="314">
        <v>100481</v>
      </c>
      <c r="D11" s="315">
        <v>4371</v>
      </c>
      <c r="E11" s="315">
        <v>2416</v>
      </c>
      <c r="F11" s="316">
        <v>80.91887417218543</v>
      </c>
      <c r="G11" s="317">
        <v>39590</v>
      </c>
      <c r="H11" s="318" t="e">
        <v>#DIV/0!</v>
      </c>
      <c r="I11" s="318">
        <v>39.40048367353032</v>
      </c>
      <c r="J11" s="317">
        <v>9570</v>
      </c>
      <c r="K11" s="344">
        <v>30020</v>
      </c>
      <c r="L11" s="333">
        <v>313.68861024033436</v>
      </c>
      <c r="M11" s="343"/>
    </row>
    <row r="12" spans="1:13" s="284" customFormat="1" ht="44.25" customHeight="1">
      <c r="A12" s="320" t="s">
        <v>109</v>
      </c>
      <c r="B12" s="309"/>
      <c r="C12" s="314">
        <v>17000</v>
      </c>
      <c r="D12" s="315">
        <v>460</v>
      </c>
      <c r="E12" s="315">
        <v>6491</v>
      </c>
      <c r="F12" s="316">
        <v>-92.91326452010476</v>
      </c>
      <c r="G12" s="317">
        <v>15119</v>
      </c>
      <c r="H12" s="318" t="e">
        <v>#DIV/0!</v>
      </c>
      <c r="I12" s="318">
        <v>88.93529411764706</v>
      </c>
      <c r="J12" s="317">
        <v>11921</v>
      </c>
      <c r="K12" s="344">
        <v>3198</v>
      </c>
      <c r="L12" s="333">
        <v>26.826608505997818</v>
      </c>
      <c r="M12" s="343"/>
    </row>
    <row r="13" spans="1:13" s="282" customFormat="1" ht="44.25" customHeight="1">
      <c r="A13" s="313" t="s">
        <v>110</v>
      </c>
      <c r="B13" s="321"/>
      <c r="C13" s="314">
        <v>0</v>
      </c>
      <c r="D13" s="315">
        <v>0</v>
      </c>
      <c r="E13" s="315">
        <v>0</v>
      </c>
      <c r="F13" s="316" t="e">
        <v>#DIV/0!</v>
      </c>
      <c r="G13" s="317">
        <v>0</v>
      </c>
      <c r="H13" s="318"/>
      <c r="I13" s="318" t="e">
        <v>#DIV/0!</v>
      </c>
      <c r="J13" s="345">
        <v>0</v>
      </c>
      <c r="K13" s="344">
        <v>0</v>
      </c>
      <c r="L13" s="333" t="e">
        <v>#DIV/0!</v>
      </c>
      <c r="M13" s="343"/>
    </row>
    <row r="14" spans="1:13" s="282" customFormat="1" ht="44.25" customHeight="1">
      <c r="A14" s="313" t="s">
        <v>111</v>
      </c>
      <c r="B14" s="321"/>
      <c r="C14" s="314">
        <v>34007</v>
      </c>
      <c r="D14" s="315">
        <v>670</v>
      </c>
      <c r="E14" s="315">
        <v>4883</v>
      </c>
      <c r="F14" s="316">
        <v>-86.27892688920745</v>
      </c>
      <c r="G14" s="317">
        <v>1207</v>
      </c>
      <c r="H14" s="318"/>
      <c r="I14" s="318">
        <v>3.549269268091863</v>
      </c>
      <c r="J14" s="345">
        <v>15164</v>
      </c>
      <c r="K14" s="344">
        <v>-13957</v>
      </c>
      <c r="L14" s="333">
        <v>-92.04035874439462</v>
      </c>
      <c r="M14" s="343"/>
    </row>
    <row r="15" spans="1:13" s="282" customFormat="1" ht="51.75">
      <c r="A15" s="313" t="s">
        <v>112</v>
      </c>
      <c r="B15" s="321"/>
      <c r="C15" s="314">
        <v>0</v>
      </c>
      <c r="D15" s="315">
        <v>0</v>
      </c>
      <c r="E15" s="315">
        <v>0</v>
      </c>
      <c r="F15" s="316" t="e">
        <v>#DIV/0!</v>
      </c>
      <c r="G15" s="317">
        <v>0</v>
      </c>
      <c r="H15" s="318"/>
      <c r="I15" s="318" t="e">
        <v>#DIV/0!</v>
      </c>
      <c r="J15" s="345">
        <v>0</v>
      </c>
      <c r="K15" s="344">
        <v>0</v>
      </c>
      <c r="L15" s="333" t="e">
        <v>#DIV/0!</v>
      </c>
      <c r="M15" s="343"/>
    </row>
    <row r="16" spans="1:13" s="282" customFormat="1" ht="44.25" customHeight="1">
      <c r="A16" s="313" t="s">
        <v>113</v>
      </c>
      <c r="B16" s="321"/>
      <c r="C16" s="314">
        <v>0</v>
      </c>
      <c r="D16" s="315">
        <v>0</v>
      </c>
      <c r="E16" s="315">
        <v>0</v>
      </c>
      <c r="F16" s="316" t="e">
        <v>#DIV/0!</v>
      </c>
      <c r="G16" s="317">
        <v>0</v>
      </c>
      <c r="H16" s="318"/>
      <c r="I16" s="318" t="e">
        <v>#DIV/0!</v>
      </c>
      <c r="J16" s="345">
        <v>0</v>
      </c>
      <c r="K16" s="344">
        <v>0</v>
      </c>
      <c r="L16" s="333" t="e">
        <v>#DIV/0!</v>
      </c>
      <c r="M16" s="343"/>
    </row>
    <row r="17" spans="1:13" s="282" customFormat="1" ht="51.75">
      <c r="A17" s="313" t="s">
        <v>114</v>
      </c>
      <c r="B17" s="321"/>
      <c r="C17" s="314">
        <v>0</v>
      </c>
      <c r="D17" s="315">
        <v>0</v>
      </c>
      <c r="E17" s="315">
        <v>0</v>
      </c>
      <c r="F17" s="316" t="e">
        <v>#DIV/0!</v>
      </c>
      <c r="G17" s="317">
        <v>0</v>
      </c>
      <c r="H17" s="318"/>
      <c r="I17" s="318" t="e">
        <v>#DIV/0!</v>
      </c>
      <c r="J17" s="345">
        <v>0</v>
      </c>
      <c r="K17" s="344">
        <v>0</v>
      </c>
      <c r="L17" s="333" t="e">
        <v>#DIV/0!</v>
      </c>
      <c r="M17" s="343"/>
    </row>
    <row r="18" spans="1:13" s="285" customFormat="1" ht="44.25" customHeight="1">
      <c r="A18" s="322" t="s">
        <v>115</v>
      </c>
      <c r="B18" s="323"/>
      <c r="C18" s="324">
        <v>0</v>
      </c>
      <c r="D18" s="325">
        <v>0</v>
      </c>
      <c r="E18" s="325">
        <v>0</v>
      </c>
      <c r="F18" s="326" t="e">
        <v>#DIV/0!</v>
      </c>
      <c r="G18" s="327">
        <v>0</v>
      </c>
      <c r="H18" s="328"/>
      <c r="I18" s="328" t="e">
        <v>#DIV/0!</v>
      </c>
      <c r="J18" s="346">
        <v>0</v>
      </c>
      <c r="K18" s="347">
        <v>0</v>
      </c>
      <c r="L18" s="348" t="e">
        <v>#DIV/0!</v>
      </c>
      <c r="M18" s="349"/>
    </row>
    <row r="19" spans="1:13" s="282" customFormat="1" ht="44.25" customHeight="1">
      <c r="A19" s="313" t="s">
        <v>116</v>
      </c>
      <c r="B19" s="321"/>
      <c r="C19" s="314">
        <v>0</v>
      </c>
      <c r="D19" s="315">
        <v>0</v>
      </c>
      <c r="E19" s="315">
        <v>0</v>
      </c>
      <c r="F19" s="316" t="e">
        <v>#DIV/0!</v>
      </c>
      <c r="G19" s="317">
        <v>0</v>
      </c>
      <c r="H19" s="318" t="e">
        <v>#DIV/0!</v>
      </c>
      <c r="I19" s="318" t="e">
        <v>#DIV/0!</v>
      </c>
      <c r="J19" s="345">
        <v>0</v>
      </c>
      <c r="K19" s="344">
        <v>0</v>
      </c>
      <c r="L19" s="333" t="e">
        <v>#DIV/0!</v>
      </c>
      <c r="M19" s="343"/>
    </row>
    <row r="20" spans="1:13" s="282" customFormat="1" ht="51.75">
      <c r="A20" s="313" t="s">
        <v>117</v>
      </c>
      <c r="B20" s="321"/>
      <c r="C20" s="314">
        <v>0</v>
      </c>
      <c r="D20" s="315">
        <v>0</v>
      </c>
      <c r="E20" s="315">
        <v>0</v>
      </c>
      <c r="F20" s="316" t="e">
        <v>#DIV/0!</v>
      </c>
      <c r="G20" s="317">
        <v>0</v>
      </c>
      <c r="H20" s="318" t="e">
        <v>#DIV/0!</v>
      </c>
      <c r="I20" s="318" t="e">
        <v>#DIV/0!</v>
      </c>
      <c r="J20" s="345">
        <v>0</v>
      </c>
      <c r="K20" s="344">
        <v>0</v>
      </c>
      <c r="L20" s="333" t="e">
        <v>#DIV/0!</v>
      </c>
      <c r="M20" s="343"/>
    </row>
    <row r="21" spans="1:13" s="282" customFormat="1" ht="44.25" customHeight="1">
      <c r="A21" s="329" t="s">
        <v>118</v>
      </c>
      <c r="B21" s="330"/>
      <c r="C21" s="314">
        <v>258</v>
      </c>
      <c r="D21" s="315">
        <v>0</v>
      </c>
      <c r="E21" s="315">
        <v>0</v>
      </c>
      <c r="F21" s="316" t="e">
        <v>#DIV/0!</v>
      </c>
      <c r="G21" s="317">
        <v>0</v>
      </c>
      <c r="H21" s="318" t="e">
        <v>#DIV/0!</v>
      </c>
      <c r="I21" s="318">
        <v>0</v>
      </c>
      <c r="J21" s="345">
        <v>104</v>
      </c>
      <c r="K21" s="344">
        <v>-104</v>
      </c>
      <c r="L21" s="333">
        <v>-100</v>
      </c>
      <c r="M21" s="343"/>
    </row>
    <row r="22" spans="1:13" s="282" customFormat="1" ht="51.75">
      <c r="A22" s="313" t="s">
        <v>119</v>
      </c>
      <c r="B22" s="321">
        <v>82240</v>
      </c>
      <c r="C22" s="314">
        <v>590212</v>
      </c>
      <c r="D22" s="315">
        <v>170232</v>
      </c>
      <c r="E22" s="315">
        <v>106732</v>
      </c>
      <c r="F22" s="316">
        <v>59.4948094292246</v>
      </c>
      <c r="G22" s="317">
        <v>273334</v>
      </c>
      <c r="H22" s="318">
        <v>332.3613813229572</v>
      </c>
      <c r="I22" s="318">
        <v>46.31115599140648</v>
      </c>
      <c r="J22" s="350">
        <v>329149</v>
      </c>
      <c r="K22" s="344">
        <v>-55815</v>
      </c>
      <c r="L22" s="333">
        <v>-16.957365813051233</v>
      </c>
      <c r="M22" s="343"/>
    </row>
    <row r="23" spans="1:13" s="282" customFormat="1" ht="44.25" customHeight="1">
      <c r="A23" s="313" t="s">
        <v>120</v>
      </c>
      <c r="B23" s="321"/>
      <c r="C23" s="314">
        <v>60</v>
      </c>
      <c r="D23" s="315">
        <v>0</v>
      </c>
      <c r="E23" s="315">
        <v>0</v>
      </c>
      <c r="F23" s="316" t="e">
        <v>#DIV/0!</v>
      </c>
      <c r="G23" s="317">
        <v>60</v>
      </c>
      <c r="H23" s="318"/>
      <c r="I23" s="318">
        <v>100</v>
      </c>
      <c r="J23" s="350">
        <v>50</v>
      </c>
      <c r="K23" s="344">
        <v>10</v>
      </c>
      <c r="L23" s="333">
        <v>20</v>
      </c>
      <c r="M23" s="343"/>
    </row>
    <row r="24" spans="1:13" s="282" customFormat="1" ht="44.25" customHeight="1">
      <c r="A24" s="313" t="s">
        <v>121</v>
      </c>
      <c r="B24" s="321"/>
      <c r="C24" s="314">
        <v>2943</v>
      </c>
      <c r="D24" s="315">
        <v>42</v>
      </c>
      <c r="E24" s="315">
        <v>32</v>
      </c>
      <c r="F24" s="316">
        <v>31.25</v>
      </c>
      <c r="G24" s="317">
        <v>273</v>
      </c>
      <c r="H24" s="318"/>
      <c r="I24" s="318">
        <v>9.27624872579001</v>
      </c>
      <c r="J24" s="350">
        <v>288</v>
      </c>
      <c r="K24" s="344">
        <v>-15</v>
      </c>
      <c r="L24" s="333">
        <v>-5.208333333333334</v>
      </c>
      <c r="M24" s="343"/>
    </row>
    <row r="25" spans="1:13" s="282" customFormat="1" ht="44.25" customHeight="1">
      <c r="A25" s="313" t="s">
        <v>122</v>
      </c>
      <c r="B25" s="321">
        <v>12300</v>
      </c>
      <c r="C25" s="314">
        <v>122350</v>
      </c>
      <c r="D25" s="315">
        <v>8812</v>
      </c>
      <c r="E25" s="315">
        <v>0</v>
      </c>
      <c r="F25" s="316" t="e">
        <v>#DIV/0!</v>
      </c>
      <c r="G25" s="317">
        <v>51707</v>
      </c>
      <c r="H25" s="318">
        <v>420.38211382113826</v>
      </c>
      <c r="I25" s="318">
        <v>42.261544748671845</v>
      </c>
      <c r="J25" s="350">
        <v>35018</v>
      </c>
      <c r="K25" s="344">
        <v>16689</v>
      </c>
      <c r="L25" s="333">
        <v>47.65834713575875</v>
      </c>
      <c r="M25" s="343"/>
    </row>
    <row r="26" spans="1:13" ht="39.75" customHeight="1">
      <c r="A26" s="331" t="s">
        <v>123</v>
      </c>
      <c r="B26" s="332"/>
      <c r="C26" s="314">
        <v>900</v>
      </c>
      <c r="D26" s="315">
        <v>0</v>
      </c>
      <c r="E26" s="315">
        <v>0</v>
      </c>
      <c r="F26" s="333" t="e">
        <v>#DIV/0!</v>
      </c>
      <c r="G26" s="314">
        <v>0</v>
      </c>
      <c r="H26" s="318" t="e">
        <v>#DIV/0!</v>
      </c>
      <c r="I26" s="318">
        <v>0</v>
      </c>
      <c r="J26" s="314">
        <v>0</v>
      </c>
      <c r="K26" s="344">
        <v>0</v>
      </c>
      <c r="L26" s="333" t="e">
        <v>#DIV/0!</v>
      </c>
      <c r="M26" s="343"/>
    </row>
    <row r="27" spans="1:13" ht="39.75" customHeight="1">
      <c r="A27" s="331" t="s">
        <v>124</v>
      </c>
      <c r="B27" s="332"/>
      <c r="C27" s="314">
        <v>0</v>
      </c>
      <c r="D27" s="315">
        <v>0</v>
      </c>
      <c r="E27" s="315">
        <v>0</v>
      </c>
      <c r="F27" s="333" t="e">
        <v>#DIV/0!</v>
      </c>
      <c r="G27" s="315">
        <v>0</v>
      </c>
      <c r="H27" s="318" t="e">
        <v>#DIV/0!</v>
      </c>
      <c r="I27" s="318" t="e">
        <v>#DIV/0!</v>
      </c>
      <c r="J27" s="314">
        <v>0</v>
      </c>
      <c r="K27" s="344">
        <v>0</v>
      </c>
      <c r="L27" s="333" t="e">
        <v>#DIV/0!</v>
      </c>
      <c r="M27" s="343"/>
    </row>
    <row r="28" spans="1:12" ht="39.75" customHeight="1">
      <c r="A28" s="334" t="s">
        <v>52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</row>
    <row r="29" ht="18.75" customHeight="1">
      <c r="A29" s="335"/>
    </row>
    <row r="30" ht="18.75" customHeight="1"/>
    <row r="31" ht="18.75" customHeight="1"/>
    <row r="32" ht="18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</sheetData>
  <sheetProtection/>
  <mergeCells count="9">
    <mergeCell ref="A2:L2"/>
    <mergeCell ref="K3:L3"/>
    <mergeCell ref="D4:F4"/>
    <mergeCell ref="G4:L4"/>
    <mergeCell ref="A28:L28"/>
    <mergeCell ref="A4:A6"/>
    <mergeCell ref="B4:B6"/>
    <mergeCell ref="C4:C6"/>
    <mergeCell ref="I5:I6"/>
  </mergeCells>
  <printOptions horizontalCentered="1"/>
  <pageMargins left="0.39" right="0.41" top="0.43" bottom="0.35" header="0.24" footer="0.24"/>
  <pageSetup horizontalDpi="600" verticalDpi="600" orientation="portrait" paperSize="9" scale="5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showGridLines="0" showZeros="0" tabSelected="1" view="pageBreakPreview" zoomScaleSheetLayoutView="100" workbookViewId="0" topLeftCell="A1">
      <pane xSplit="1" ySplit="5" topLeftCell="B6" activePane="bottomRight" state="frozen"/>
      <selection pane="bottomRight" activeCell="O10" sqref="O10"/>
    </sheetView>
  </sheetViews>
  <sheetFormatPr defaultColWidth="8.75390625" defaultRowHeight="14.25"/>
  <cols>
    <col min="1" max="1" width="11.75390625" style="135" customWidth="1"/>
    <col min="2" max="2" width="9.00390625" style="135" bestFit="1" customWidth="1"/>
    <col min="3" max="3" width="9.00390625" style="135" hidden="1" customWidth="1"/>
    <col min="4" max="4" width="9.00390625" style="135" bestFit="1" customWidth="1"/>
    <col min="5" max="6" width="7.625" style="135" customWidth="1"/>
    <col min="7" max="7" width="9.00390625" style="135" bestFit="1" customWidth="1"/>
    <col min="8" max="8" width="9.00390625" style="135" hidden="1" customWidth="1"/>
    <col min="9" max="9" width="9.00390625" style="135" bestFit="1" customWidth="1"/>
    <col min="10" max="11" width="7.625" style="135" customWidth="1"/>
    <col min="12" max="12" width="9.00390625" style="135" bestFit="1" customWidth="1"/>
    <col min="13" max="13" width="12.625" style="135" bestFit="1" customWidth="1"/>
    <col min="14" max="32" width="9.00390625" style="135" bestFit="1" customWidth="1"/>
    <col min="33" max="224" width="8.75390625" style="135" customWidth="1"/>
    <col min="225" max="253" width="9.00390625" style="135" bestFit="1" customWidth="1"/>
    <col min="254" max="16384" width="9.00390625" style="266" bestFit="1" customWidth="1"/>
  </cols>
  <sheetData>
    <row r="1" ht="15">
      <c r="A1" s="212" t="s">
        <v>125</v>
      </c>
    </row>
    <row r="2" spans="1:11" ht="17.25">
      <c r="A2" s="267" t="s">
        <v>126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5">
      <c r="A3" s="268"/>
      <c r="K3" s="280" t="s">
        <v>2</v>
      </c>
    </row>
    <row r="4" spans="1:11" ht="18.75" customHeight="1">
      <c r="A4" s="269" t="s">
        <v>127</v>
      </c>
      <c r="B4" s="270" t="s">
        <v>128</v>
      </c>
      <c r="C4" s="270"/>
      <c r="D4" s="271"/>
      <c r="E4" s="272"/>
      <c r="F4" s="272"/>
      <c r="G4" s="270" t="s">
        <v>129</v>
      </c>
      <c r="H4" s="270"/>
      <c r="I4" s="271"/>
      <c r="J4" s="272"/>
      <c r="K4" s="272"/>
    </row>
    <row r="5" spans="1:11" ht="30.75" customHeight="1">
      <c r="A5" s="273"/>
      <c r="B5" s="270" t="s">
        <v>56</v>
      </c>
      <c r="C5" s="270" t="s">
        <v>130</v>
      </c>
      <c r="D5" s="270" t="s">
        <v>131</v>
      </c>
      <c r="E5" s="274" t="s">
        <v>132</v>
      </c>
      <c r="F5" s="274" t="s">
        <v>57</v>
      </c>
      <c r="G5" s="270" t="s">
        <v>56</v>
      </c>
      <c r="H5" s="270" t="s">
        <v>130</v>
      </c>
      <c r="I5" s="270" t="s">
        <v>131</v>
      </c>
      <c r="J5" s="274" t="s">
        <v>132</v>
      </c>
      <c r="K5" s="274" t="s">
        <v>57</v>
      </c>
    </row>
    <row r="6" spans="1:11" ht="49.5" customHeight="1">
      <c r="A6" s="275" t="s">
        <v>133</v>
      </c>
      <c r="B6" s="276">
        <f aca="true" t="shared" si="0" ref="B6:G6">SUM(B7:B12)</f>
        <v>496470</v>
      </c>
      <c r="C6" s="276">
        <f t="shared" si="0"/>
        <v>1985303</v>
      </c>
      <c r="D6" s="276">
        <f t="shared" si="0"/>
        <v>259325</v>
      </c>
      <c r="E6" s="277">
        <f aca="true" t="shared" si="1" ref="E6:E12">D6/B6*100</f>
        <v>52.233770419159264</v>
      </c>
      <c r="F6" s="278">
        <v>11.91</v>
      </c>
      <c r="G6" s="276">
        <f t="shared" si="0"/>
        <v>515597</v>
      </c>
      <c r="H6" s="276">
        <v>2653854</v>
      </c>
      <c r="I6" s="276">
        <f>SUM(I7:I12)</f>
        <v>246677</v>
      </c>
      <c r="J6" s="277">
        <f aca="true" t="shared" si="2" ref="J6:J12">I6/G6*100</f>
        <v>47.84298589790088</v>
      </c>
      <c r="K6" s="277">
        <v>-33.05</v>
      </c>
    </row>
    <row r="7" spans="1:11" ht="49.5" customHeight="1">
      <c r="A7" s="269" t="s">
        <v>134</v>
      </c>
      <c r="B7" s="279">
        <v>29621</v>
      </c>
      <c r="C7" s="279">
        <v>187578</v>
      </c>
      <c r="D7" s="279">
        <v>27334</v>
      </c>
      <c r="E7" s="277">
        <f t="shared" si="1"/>
        <v>92.27912629553357</v>
      </c>
      <c r="F7" s="278">
        <v>62.3</v>
      </c>
      <c r="G7" s="279">
        <v>21255</v>
      </c>
      <c r="H7" s="279">
        <v>106742</v>
      </c>
      <c r="I7" s="279">
        <v>11080</v>
      </c>
      <c r="J7" s="277">
        <f t="shared" si="2"/>
        <v>52.12891084450717</v>
      </c>
      <c r="K7" s="281">
        <v>14.7</v>
      </c>
    </row>
    <row r="8" spans="1:11" ht="49.5" customHeight="1">
      <c r="A8" s="269" t="s">
        <v>135</v>
      </c>
      <c r="B8" s="279">
        <v>54155</v>
      </c>
      <c r="C8" s="279">
        <v>655262</v>
      </c>
      <c r="D8" s="279">
        <v>41294</v>
      </c>
      <c r="E8" s="277">
        <f t="shared" si="1"/>
        <v>76.25150032314653</v>
      </c>
      <c r="F8" s="278">
        <v>46.8</v>
      </c>
      <c r="G8" s="279">
        <v>81648</v>
      </c>
      <c r="H8" s="279">
        <v>507347</v>
      </c>
      <c r="I8" s="279">
        <v>35230</v>
      </c>
      <c r="J8" s="277">
        <f t="shared" si="2"/>
        <v>43.14863805604546</v>
      </c>
      <c r="K8" s="281">
        <v>12.3</v>
      </c>
    </row>
    <row r="9" spans="1:11" ht="49.5" customHeight="1">
      <c r="A9" s="269" t="s">
        <v>136</v>
      </c>
      <c r="B9" s="276">
        <v>282989</v>
      </c>
      <c r="C9" s="276">
        <v>587087</v>
      </c>
      <c r="D9" s="276">
        <v>146923</v>
      </c>
      <c r="E9" s="277">
        <f t="shared" si="1"/>
        <v>51.91827244168501</v>
      </c>
      <c r="F9" s="278">
        <v>7.8</v>
      </c>
      <c r="G9" s="276">
        <v>282989</v>
      </c>
      <c r="H9" s="276">
        <v>486349</v>
      </c>
      <c r="I9" s="276">
        <v>155844</v>
      </c>
      <c r="J9" s="277">
        <f t="shared" si="2"/>
        <v>55.07069179367395</v>
      </c>
      <c r="K9" s="281">
        <v>35</v>
      </c>
    </row>
    <row r="10" spans="1:11" ht="49.5" customHeight="1">
      <c r="A10" s="269" t="s">
        <v>137</v>
      </c>
      <c r="B10" s="276">
        <v>92381</v>
      </c>
      <c r="C10" s="276">
        <v>485260</v>
      </c>
      <c r="D10" s="276">
        <v>25918</v>
      </c>
      <c r="E10" s="277">
        <f t="shared" si="1"/>
        <v>28.055552548684254</v>
      </c>
      <c r="F10" s="278">
        <v>10.8</v>
      </c>
      <c r="G10" s="276">
        <v>92381</v>
      </c>
      <c r="H10" s="276">
        <v>288015</v>
      </c>
      <c r="I10" s="276">
        <v>23482</v>
      </c>
      <c r="J10" s="277">
        <f t="shared" si="2"/>
        <v>25.418646691419234</v>
      </c>
      <c r="K10" s="281">
        <v>13.9</v>
      </c>
    </row>
    <row r="11" spans="1:11" ht="49.5" customHeight="1">
      <c r="A11" s="269" t="s">
        <v>138</v>
      </c>
      <c r="B11" s="276">
        <v>7241</v>
      </c>
      <c r="C11" s="276">
        <v>16714</v>
      </c>
      <c r="D11" s="276">
        <v>3529</v>
      </c>
      <c r="E11" s="277">
        <f t="shared" si="1"/>
        <v>48.73636238088662</v>
      </c>
      <c r="F11" s="278">
        <v>18.9</v>
      </c>
      <c r="G11" s="276">
        <v>7241</v>
      </c>
      <c r="H11" s="276">
        <v>10797</v>
      </c>
      <c r="I11" s="276">
        <v>3798</v>
      </c>
      <c r="J11" s="277">
        <f t="shared" si="2"/>
        <v>52.45131887860792</v>
      </c>
      <c r="K11" s="281">
        <v>-72</v>
      </c>
    </row>
    <row r="12" spans="1:11" ht="49.5" customHeight="1">
      <c r="A12" s="269" t="s">
        <v>139</v>
      </c>
      <c r="B12" s="279">
        <v>30083</v>
      </c>
      <c r="C12" s="279">
        <v>53402</v>
      </c>
      <c r="D12" s="279">
        <v>14327</v>
      </c>
      <c r="E12" s="277">
        <f t="shared" si="1"/>
        <v>47.62490443107403</v>
      </c>
      <c r="F12" s="278">
        <v>26.8</v>
      </c>
      <c r="G12" s="279">
        <v>30083</v>
      </c>
      <c r="H12" s="279">
        <v>63676</v>
      </c>
      <c r="I12" s="279">
        <v>17243</v>
      </c>
      <c r="J12" s="277">
        <f t="shared" si="2"/>
        <v>57.318086626998635</v>
      </c>
      <c r="K12" s="281">
        <v>26.2</v>
      </c>
    </row>
  </sheetData>
  <sheetProtection/>
  <mergeCells count="4">
    <mergeCell ref="A2:K2"/>
    <mergeCell ref="B4:F4"/>
    <mergeCell ref="G4:K4"/>
    <mergeCell ref="A4:A5"/>
  </mergeCells>
  <printOptions horizontalCentered="1"/>
  <pageMargins left="0.75" right="0.75" top="1" bottom="1" header="0.51" footer="0.51"/>
  <pageSetup fitToHeight="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="90" zoomScaleNormal="55" zoomScaleSheetLayoutView="90" workbookViewId="0" topLeftCell="A1">
      <pane xSplit="1" ySplit="2" topLeftCell="B3" activePane="bottomRight" state="frozen"/>
      <selection pane="bottomRight" activeCell="D7" sqref="D7"/>
    </sheetView>
  </sheetViews>
  <sheetFormatPr defaultColWidth="8.75390625" defaultRowHeight="14.25"/>
  <cols>
    <col min="1" max="1" width="30.00390625" style="211" customWidth="1"/>
    <col min="2" max="2" width="10.875" style="211" customWidth="1"/>
    <col min="3" max="3" width="12.125" style="211" customWidth="1"/>
    <col min="4" max="4" width="9.50390625" style="211" customWidth="1"/>
    <col min="5" max="5" width="15.00390625" style="211" customWidth="1"/>
    <col min="6" max="6" width="11.50390625" style="211" customWidth="1"/>
    <col min="7" max="7" width="11.75390625" style="211" customWidth="1"/>
    <col min="8" max="9" width="9.875" style="211" customWidth="1"/>
    <col min="10" max="10" width="10.875" style="211" customWidth="1"/>
    <col min="11" max="11" width="13.625" style="211" customWidth="1"/>
    <col min="12" max="12" width="10.00390625" style="211" customWidth="1"/>
    <col min="13" max="13" width="11.875" style="211" customWidth="1"/>
    <col min="14" max="32" width="9.00390625" style="211" bestFit="1" customWidth="1"/>
    <col min="33" max="16384" width="8.75390625" style="211" customWidth="1"/>
  </cols>
  <sheetData>
    <row r="1" spans="1:10" ht="15">
      <c r="A1" s="212" t="s">
        <v>140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35.25" customHeight="1">
      <c r="A2" s="249" t="s">
        <v>141</v>
      </c>
      <c r="B2" s="249"/>
      <c r="C2" s="249"/>
      <c r="D2" s="249"/>
      <c r="E2" s="249"/>
      <c r="F2" s="249"/>
      <c r="G2" s="249"/>
      <c r="H2" s="249"/>
      <c r="I2" s="249"/>
      <c r="J2" s="249"/>
    </row>
    <row r="3" spans="9:10" s="215" customFormat="1" ht="27" customHeight="1">
      <c r="I3" s="264" t="s">
        <v>2</v>
      </c>
      <c r="J3" s="264"/>
    </row>
    <row r="4" spans="1:10" s="247" customFormat="1" ht="35.25" customHeight="1">
      <c r="A4" s="216" t="s">
        <v>7</v>
      </c>
      <c r="B4" s="217" t="s">
        <v>4</v>
      </c>
      <c r="C4" s="221" t="s">
        <v>5</v>
      </c>
      <c r="D4" s="219"/>
      <c r="E4" s="244"/>
      <c r="F4" s="221" t="s">
        <v>142</v>
      </c>
      <c r="G4" s="219"/>
      <c r="H4" s="219"/>
      <c r="I4" s="219"/>
      <c r="J4" s="244"/>
    </row>
    <row r="5" spans="1:10" s="247" customFormat="1" ht="20.25">
      <c r="A5" s="250"/>
      <c r="B5" s="223"/>
      <c r="C5" s="217" t="s">
        <v>8</v>
      </c>
      <c r="D5" s="225" t="s">
        <v>9</v>
      </c>
      <c r="E5" s="251" t="s">
        <v>87</v>
      </c>
      <c r="F5" s="225" t="s">
        <v>11</v>
      </c>
      <c r="G5" s="251" t="s">
        <v>12</v>
      </c>
      <c r="H5" s="225" t="s">
        <v>9</v>
      </c>
      <c r="I5" s="245" t="s">
        <v>10</v>
      </c>
      <c r="J5" s="245"/>
    </row>
    <row r="6" spans="1:10" s="247" customFormat="1" ht="20.25">
      <c r="A6" s="252"/>
      <c r="B6" s="227"/>
      <c r="C6" s="228" t="s">
        <v>14</v>
      </c>
      <c r="D6" s="232" t="s">
        <v>15</v>
      </c>
      <c r="E6" s="253" t="s">
        <v>88</v>
      </c>
      <c r="F6" s="232" t="s">
        <v>18</v>
      </c>
      <c r="G6" s="253" t="s">
        <v>19</v>
      </c>
      <c r="H6" s="232" t="s">
        <v>15</v>
      </c>
      <c r="I6" s="246" t="s">
        <v>20</v>
      </c>
      <c r="J6" s="265" t="s">
        <v>60</v>
      </c>
    </row>
    <row r="7" spans="1:10" s="248" customFormat="1" ht="52.5" customHeight="1">
      <c r="A7" s="254" t="s">
        <v>143</v>
      </c>
      <c r="B7" s="255">
        <v>3160</v>
      </c>
      <c r="C7" s="256">
        <v>0</v>
      </c>
      <c r="D7" s="255">
        <v>1090</v>
      </c>
      <c r="E7" s="257">
        <v>-100</v>
      </c>
      <c r="F7" s="256">
        <v>1477</v>
      </c>
      <c r="G7" s="258">
        <v>46.74050632911392</v>
      </c>
      <c r="H7" s="255">
        <v>1685</v>
      </c>
      <c r="I7" s="255">
        <v>-208</v>
      </c>
      <c r="J7" s="257">
        <v>-12.344213649851632</v>
      </c>
    </row>
    <row r="8" spans="1:10" s="248" customFormat="1" ht="52.5" customHeight="1">
      <c r="A8" s="237" t="s">
        <v>144</v>
      </c>
      <c r="B8" s="259">
        <v>3160</v>
      </c>
      <c r="C8" s="260">
        <v>0</v>
      </c>
      <c r="D8" s="260">
        <v>1090</v>
      </c>
      <c r="E8" s="261">
        <v>-100</v>
      </c>
      <c r="F8" s="260">
        <v>1477</v>
      </c>
      <c r="G8" s="262">
        <v>46.74050632911392</v>
      </c>
      <c r="H8" s="263">
        <v>1685</v>
      </c>
      <c r="I8" s="259">
        <v>-208</v>
      </c>
      <c r="J8" s="261">
        <v>-12.344213649851632</v>
      </c>
    </row>
    <row r="9" spans="1:10" s="215" customFormat="1" ht="52.5" customHeight="1">
      <c r="A9" s="237" t="s">
        <v>145</v>
      </c>
      <c r="B9" s="259"/>
      <c r="C9" s="260">
        <v>0</v>
      </c>
      <c r="D9" s="260">
        <v>0</v>
      </c>
      <c r="E9" s="261" t="e">
        <v>#DIV/0!</v>
      </c>
      <c r="F9" s="260">
        <v>0</v>
      </c>
      <c r="G9" s="262" t="e">
        <v>#DIV/0!</v>
      </c>
      <c r="H9" s="263">
        <v>0</v>
      </c>
      <c r="I9" s="259">
        <v>0</v>
      </c>
      <c r="J9" s="261" t="e">
        <v>#DIV/0!</v>
      </c>
    </row>
    <row r="10" spans="1:10" s="215" customFormat="1" ht="52.5" customHeight="1">
      <c r="A10" s="237" t="s">
        <v>146</v>
      </c>
      <c r="B10" s="259">
        <v>0</v>
      </c>
      <c r="C10" s="260">
        <v>0</v>
      </c>
      <c r="D10" s="260">
        <v>0</v>
      </c>
      <c r="E10" s="261" t="e">
        <v>#DIV/0!</v>
      </c>
      <c r="F10" s="260">
        <v>0</v>
      </c>
      <c r="G10" s="262" t="e">
        <v>#DIV/0!</v>
      </c>
      <c r="H10" s="263">
        <v>0</v>
      </c>
      <c r="I10" s="259">
        <v>0</v>
      </c>
      <c r="J10" s="261" t="e">
        <v>#DIV/0!</v>
      </c>
    </row>
    <row r="11" spans="1:10" s="215" customFormat="1" ht="52.5" customHeight="1">
      <c r="A11" s="237" t="s">
        <v>147</v>
      </c>
      <c r="B11" s="259">
        <v>0</v>
      </c>
      <c r="C11" s="260">
        <v>0</v>
      </c>
      <c r="D11" s="260">
        <v>0</v>
      </c>
      <c r="E11" s="261" t="e">
        <v>#DIV/0!</v>
      </c>
      <c r="F11" s="260">
        <v>0</v>
      </c>
      <c r="G11" s="262" t="e">
        <v>#DIV/0!</v>
      </c>
      <c r="H11" s="260">
        <v>0</v>
      </c>
      <c r="I11" s="259">
        <v>0</v>
      </c>
      <c r="J11" s="261" t="e">
        <v>#DIV/0!</v>
      </c>
    </row>
    <row r="12" spans="1:10" s="215" customFormat="1" ht="52.5" customHeight="1">
      <c r="A12" s="237" t="s">
        <v>148</v>
      </c>
      <c r="B12" s="259">
        <v>0</v>
      </c>
      <c r="C12" s="260">
        <v>0</v>
      </c>
      <c r="D12" s="260">
        <v>0</v>
      </c>
      <c r="E12" s="261" t="e">
        <v>#DIV/0!</v>
      </c>
      <c r="F12" s="260">
        <v>0</v>
      </c>
      <c r="G12" s="262" t="e">
        <v>#DIV/0!</v>
      </c>
      <c r="H12" s="260">
        <v>0</v>
      </c>
      <c r="I12" s="259">
        <v>0</v>
      </c>
      <c r="J12" s="261" t="e">
        <v>#DIV/0!</v>
      </c>
    </row>
    <row r="13" ht="20.25">
      <c r="A13" s="242"/>
    </row>
    <row r="14" ht="20.25">
      <c r="A14" s="242"/>
    </row>
    <row r="15" ht="20.25">
      <c r="A15" s="242"/>
    </row>
    <row r="16" ht="20.25">
      <c r="A16" s="242"/>
    </row>
    <row r="17" ht="20.25">
      <c r="A17" s="242"/>
    </row>
    <row r="18" ht="20.25">
      <c r="A18" s="242"/>
    </row>
    <row r="19" ht="20.25">
      <c r="A19" s="242"/>
    </row>
    <row r="20" ht="20.25">
      <c r="A20" s="242"/>
    </row>
    <row r="21" ht="20.25">
      <c r="A21" s="242"/>
    </row>
    <row r="22" ht="20.25">
      <c r="A22" s="242"/>
    </row>
    <row r="23" ht="20.25">
      <c r="A23" s="242"/>
    </row>
    <row r="24" ht="20.25">
      <c r="A24" s="242"/>
    </row>
    <row r="25" ht="20.25">
      <c r="A25" s="242"/>
    </row>
    <row r="26" ht="20.25">
      <c r="A26" s="242"/>
    </row>
    <row r="27" ht="20.25">
      <c r="A27" s="242"/>
    </row>
    <row r="28" ht="20.25">
      <c r="A28" s="242"/>
    </row>
    <row r="29" ht="20.25">
      <c r="A29" s="242"/>
    </row>
    <row r="30" ht="20.25">
      <c r="A30" s="242"/>
    </row>
    <row r="31" ht="20.25">
      <c r="A31" s="242"/>
    </row>
    <row r="32" ht="20.25">
      <c r="A32" s="242"/>
    </row>
    <row r="33" ht="20.25">
      <c r="A33" s="242"/>
    </row>
    <row r="34" ht="20.25">
      <c r="A34" s="242"/>
    </row>
    <row r="35" ht="20.25">
      <c r="A35" s="242"/>
    </row>
    <row r="36" ht="20.25">
      <c r="A36" s="242"/>
    </row>
    <row r="37" ht="20.25">
      <c r="A37" s="242"/>
    </row>
    <row r="38" ht="20.25">
      <c r="A38" s="242"/>
    </row>
    <row r="39" ht="20.25">
      <c r="A39" s="242"/>
    </row>
    <row r="40" ht="20.25">
      <c r="A40" s="242"/>
    </row>
    <row r="41" ht="20.25">
      <c r="A41" s="242"/>
    </row>
    <row r="42" ht="20.25">
      <c r="A42" s="242"/>
    </row>
    <row r="43" ht="20.25">
      <c r="A43" s="242"/>
    </row>
    <row r="44" ht="20.25">
      <c r="A44" s="242"/>
    </row>
    <row r="45" ht="20.25">
      <c r="A45" s="242"/>
    </row>
    <row r="46" ht="20.25">
      <c r="A46" s="242"/>
    </row>
    <row r="47" ht="20.25">
      <c r="A47" s="242"/>
    </row>
    <row r="48" ht="20.25">
      <c r="A48" s="242"/>
    </row>
    <row r="49" ht="20.25">
      <c r="A49" s="242"/>
    </row>
    <row r="50" ht="20.25">
      <c r="A50" s="242"/>
    </row>
    <row r="51" ht="20.25">
      <c r="A51" s="242"/>
    </row>
    <row r="52" ht="20.25">
      <c r="A52" s="242"/>
    </row>
    <row r="53" ht="20.25">
      <c r="A53" s="242"/>
    </row>
    <row r="54" ht="20.25">
      <c r="A54" s="242"/>
    </row>
    <row r="55" ht="20.25">
      <c r="A55" s="242"/>
    </row>
    <row r="56" ht="20.25">
      <c r="A56" s="242"/>
    </row>
    <row r="57" ht="20.25">
      <c r="A57" s="242"/>
    </row>
    <row r="58" ht="20.25">
      <c r="A58" s="242"/>
    </row>
    <row r="59" ht="20.25">
      <c r="A59" s="242"/>
    </row>
    <row r="60" ht="20.25">
      <c r="A60" s="242"/>
    </row>
    <row r="61" ht="20.25">
      <c r="A61" s="242"/>
    </row>
    <row r="62" ht="20.25">
      <c r="A62" s="242"/>
    </row>
    <row r="63" ht="20.25">
      <c r="A63" s="242"/>
    </row>
    <row r="64" ht="20.25">
      <c r="A64" s="242"/>
    </row>
    <row r="65" ht="20.25">
      <c r="A65" s="242"/>
    </row>
    <row r="66" ht="20.25">
      <c r="A66" s="242"/>
    </row>
    <row r="67" ht="20.25">
      <c r="A67" s="242"/>
    </row>
    <row r="68" ht="20.25">
      <c r="A68" s="242"/>
    </row>
    <row r="69" ht="20.25">
      <c r="A69" s="242"/>
    </row>
    <row r="70" ht="20.25">
      <c r="A70" s="242"/>
    </row>
    <row r="71" ht="20.25">
      <c r="A71" s="242"/>
    </row>
    <row r="72" ht="20.25">
      <c r="A72" s="242"/>
    </row>
    <row r="73" ht="20.25">
      <c r="A73" s="242"/>
    </row>
    <row r="74" ht="20.25">
      <c r="A74" s="242"/>
    </row>
    <row r="75" ht="20.25">
      <c r="A75" s="242"/>
    </row>
    <row r="76" ht="20.25">
      <c r="A76" s="242"/>
    </row>
    <row r="77" ht="20.25">
      <c r="A77" s="242"/>
    </row>
    <row r="78" ht="20.25">
      <c r="A78" s="242"/>
    </row>
    <row r="79" ht="20.25">
      <c r="A79" s="242"/>
    </row>
    <row r="80" ht="20.25">
      <c r="A80" s="242"/>
    </row>
    <row r="81" ht="20.25">
      <c r="A81" s="242"/>
    </row>
    <row r="82" ht="20.25">
      <c r="A82" s="242"/>
    </row>
    <row r="83" ht="20.25">
      <c r="A83" s="242"/>
    </row>
    <row r="84" ht="20.25">
      <c r="A84" s="242"/>
    </row>
    <row r="85" ht="20.25">
      <c r="A85" s="242"/>
    </row>
    <row r="86" ht="20.25">
      <c r="A86" s="242"/>
    </row>
    <row r="87" ht="20.25">
      <c r="A87" s="242"/>
    </row>
    <row r="88" ht="20.25">
      <c r="A88" s="242"/>
    </row>
    <row r="89" ht="20.25">
      <c r="A89" s="242"/>
    </row>
    <row r="90" ht="20.25">
      <c r="A90" s="242"/>
    </row>
    <row r="91" ht="20.25">
      <c r="A91" s="242"/>
    </row>
    <row r="92" ht="20.25">
      <c r="A92" s="242"/>
    </row>
    <row r="93" ht="20.25">
      <c r="A93" s="242"/>
    </row>
    <row r="94" ht="20.25">
      <c r="A94" s="242"/>
    </row>
    <row r="95" ht="20.25">
      <c r="A95" s="242"/>
    </row>
    <row r="96" ht="20.25">
      <c r="A96" s="242"/>
    </row>
    <row r="97" ht="20.25">
      <c r="A97" s="242"/>
    </row>
    <row r="98" ht="20.25">
      <c r="A98" s="242"/>
    </row>
    <row r="99" ht="20.25">
      <c r="A99" s="242"/>
    </row>
    <row r="100" ht="20.25">
      <c r="A100" s="242"/>
    </row>
    <row r="101" ht="20.25">
      <c r="A101" s="242"/>
    </row>
    <row r="102" ht="20.25">
      <c r="A102" s="242"/>
    </row>
    <row r="103" ht="20.25">
      <c r="A103" s="242"/>
    </row>
    <row r="104" ht="20.25">
      <c r="A104" s="242"/>
    </row>
    <row r="105" ht="20.25">
      <c r="A105" s="242"/>
    </row>
    <row r="106" ht="20.25">
      <c r="A106" s="242"/>
    </row>
    <row r="107" ht="20.25">
      <c r="A107" s="242"/>
    </row>
    <row r="108" ht="20.25">
      <c r="A108" s="242"/>
    </row>
    <row r="109" ht="20.25">
      <c r="A109" s="242"/>
    </row>
    <row r="110" ht="20.25">
      <c r="A110" s="242"/>
    </row>
    <row r="111" ht="20.25">
      <c r="A111" s="242"/>
    </row>
    <row r="112" ht="20.25">
      <c r="A112" s="242"/>
    </row>
    <row r="113" ht="20.25">
      <c r="A113" s="242"/>
    </row>
    <row r="114" ht="20.25">
      <c r="A114" s="242"/>
    </row>
    <row r="115" ht="20.25">
      <c r="A115" s="242"/>
    </row>
    <row r="116" ht="20.25">
      <c r="A116" s="242"/>
    </row>
    <row r="117" ht="20.25">
      <c r="A117" s="242"/>
    </row>
    <row r="118" ht="20.25">
      <c r="A118" s="242"/>
    </row>
    <row r="119" ht="20.25">
      <c r="A119" s="242"/>
    </row>
    <row r="120" ht="20.25">
      <c r="A120" s="242"/>
    </row>
    <row r="121" ht="20.25">
      <c r="A121" s="242"/>
    </row>
    <row r="122" ht="20.25">
      <c r="A122" s="242"/>
    </row>
    <row r="123" ht="20.25">
      <c r="A123" s="242"/>
    </row>
    <row r="124" ht="20.25">
      <c r="A124" s="242"/>
    </row>
    <row r="125" ht="20.25">
      <c r="A125" s="242"/>
    </row>
    <row r="126" ht="20.25">
      <c r="A126" s="242"/>
    </row>
    <row r="127" ht="20.25">
      <c r="A127" s="242"/>
    </row>
    <row r="128" ht="20.25">
      <c r="A128" s="242"/>
    </row>
    <row r="129" ht="20.25">
      <c r="A129" s="242"/>
    </row>
    <row r="130" ht="20.25">
      <c r="A130" s="242"/>
    </row>
    <row r="131" ht="20.25">
      <c r="A131" s="242"/>
    </row>
    <row r="132" ht="20.25">
      <c r="A132" s="242"/>
    </row>
  </sheetData>
  <sheetProtection/>
  <mergeCells count="4">
    <mergeCell ref="A2:J2"/>
    <mergeCell ref="I3:J3"/>
    <mergeCell ref="A4:A6"/>
    <mergeCell ref="B4:B6"/>
  </mergeCells>
  <printOptions horizontalCentered="1"/>
  <pageMargins left="0.39" right="0.2" top="0.43" bottom="0.35" header="0.24" footer="0.24"/>
  <pageSetup horizontalDpi="600" verticalDpi="600" orientation="portrait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6"/>
  <sheetViews>
    <sheetView view="pageBreakPreview" zoomScale="85" zoomScaleNormal="55" zoomScaleSheetLayoutView="85" workbookViewId="0" topLeftCell="A1">
      <pane xSplit="1" ySplit="2" topLeftCell="B3" activePane="bottomRight" state="frozen"/>
      <selection pane="bottomRight" activeCell="F15" sqref="F15"/>
    </sheetView>
  </sheetViews>
  <sheetFormatPr defaultColWidth="11.00390625" defaultRowHeight="14.25"/>
  <cols>
    <col min="1" max="1" width="20.875" style="211" customWidth="1"/>
    <col min="2" max="2" width="11.50390625" style="211" customWidth="1"/>
    <col min="3" max="3" width="13.125" style="211" customWidth="1"/>
    <col min="4" max="5" width="12.375" style="211" customWidth="1"/>
    <col min="6" max="6" width="11.50390625" style="211" customWidth="1"/>
    <col min="7" max="7" width="12.625" style="211" customWidth="1"/>
    <col min="8" max="8" width="12.00390625" style="211" customWidth="1"/>
    <col min="9" max="9" width="12.125" style="211" customWidth="1"/>
    <col min="10" max="10" width="11.25390625" style="211" customWidth="1"/>
    <col min="11" max="11" width="13.625" style="211" customWidth="1"/>
    <col min="12" max="16384" width="11.00390625" style="211" customWidth="1"/>
  </cols>
  <sheetData>
    <row r="1" spans="1:10" ht="15">
      <c r="A1" s="212" t="s">
        <v>149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25.5" customHeight="1">
      <c r="A2" s="213" t="s">
        <v>150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 ht="12" customHeight="1">
      <c r="A3" s="214"/>
      <c r="B3" s="214"/>
      <c r="C3" s="214"/>
      <c r="D3" s="214"/>
      <c r="E3" s="214"/>
      <c r="F3" s="214"/>
      <c r="G3" s="214"/>
      <c r="H3" s="214"/>
      <c r="I3" s="214"/>
      <c r="J3" s="214"/>
    </row>
    <row r="4" spans="1:10" s="207" customFormat="1" ht="17.25">
      <c r="A4" s="215" t="s">
        <v>151</v>
      </c>
      <c r="B4" s="215"/>
      <c r="C4" s="215"/>
      <c r="D4" s="215"/>
      <c r="E4" s="215"/>
      <c r="F4" s="215"/>
      <c r="G4" s="215"/>
      <c r="H4" s="215"/>
      <c r="I4" s="243" t="s">
        <v>2</v>
      </c>
      <c r="J4" s="243"/>
    </row>
    <row r="5" spans="1:10" s="208" customFormat="1" ht="28.5" customHeight="1">
      <c r="A5" s="216" t="s">
        <v>55</v>
      </c>
      <c r="B5" s="217" t="s">
        <v>4</v>
      </c>
      <c r="C5" s="218" t="s">
        <v>5</v>
      </c>
      <c r="D5" s="219"/>
      <c r="E5" s="220"/>
      <c r="F5" s="221" t="s">
        <v>6</v>
      </c>
      <c r="G5" s="219"/>
      <c r="H5" s="219"/>
      <c r="I5" s="219"/>
      <c r="J5" s="244"/>
    </row>
    <row r="6" spans="1:10" s="208" customFormat="1" ht="36.75" customHeight="1">
      <c r="A6" s="222"/>
      <c r="B6" s="223"/>
      <c r="C6" s="217" t="s">
        <v>8</v>
      </c>
      <c r="D6" s="216" t="s">
        <v>9</v>
      </c>
      <c r="E6" s="216" t="s">
        <v>57</v>
      </c>
      <c r="F6" s="224" t="s">
        <v>11</v>
      </c>
      <c r="G6" s="225" t="s">
        <v>12</v>
      </c>
      <c r="H6" s="225" t="s">
        <v>9</v>
      </c>
      <c r="I6" s="245" t="s">
        <v>10</v>
      </c>
      <c r="J6" s="245"/>
    </row>
    <row r="7" spans="1:10" s="208" customFormat="1" ht="31.5" customHeight="1">
      <c r="A7" s="226"/>
      <c r="B7" s="227"/>
      <c r="C7" s="228" t="s">
        <v>14</v>
      </c>
      <c r="D7" s="229" t="s">
        <v>15</v>
      </c>
      <c r="E7" s="230"/>
      <c r="F7" s="231" t="s">
        <v>18</v>
      </c>
      <c r="G7" s="232" t="s">
        <v>19</v>
      </c>
      <c r="H7" s="232" t="s">
        <v>15</v>
      </c>
      <c r="I7" s="246" t="s">
        <v>20</v>
      </c>
      <c r="J7" s="246" t="s">
        <v>60</v>
      </c>
    </row>
    <row r="8" spans="1:10" s="209" customFormat="1" ht="43.5" customHeight="1">
      <c r="A8" s="233" t="s">
        <v>152</v>
      </c>
      <c r="B8" s="234">
        <f>B9+B10</f>
        <v>1977</v>
      </c>
      <c r="C8" s="234">
        <f>C10</f>
        <v>0</v>
      </c>
      <c r="D8" s="234">
        <f>H8-'[2]计算表'!G63</f>
        <v>308</v>
      </c>
      <c r="E8" s="235">
        <f>E10</f>
        <v>-100</v>
      </c>
      <c r="F8" s="234">
        <f>F9+F10</f>
        <v>12</v>
      </c>
      <c r="G8" s="236">
        <f aca="true" t="shared" si="0" ref="G8:G10">F8/B8*100</f>
        <v>0.6069802731411229</v>
      </c>
      <c r="H8" s="234">
        <f>H9+H10</f>
        <v>308</v>
      </c>
      <c r="I8" s="234">
        <f aca="true" t="shared" si="1" ref="I8:I10">F8-H8</f>
        <v>-296</v>
      </c>
      <c r="J8" s="236">
        <f aca="true" t="shared" si="2" ref="J8:J10">I8/H8*100</f>
        <v>-96.1038961038961</v>
      </c>
    </row>
    <row r="9" spans="1:10" s="209" customFormat="1" ht="43.5" customHeight="1">
      <c r="A9" s="237" t="s">
        <v>153</v>
      </c>
      <c r="B9" s="238">
        <v>0</v>
      </c>
      <c r="C9" s="238">
        <f>F9-'[2]计算表'!F64</f>
        <v>0</v>
      </c>
      <c r="D9" s="238">
        <f>H9-'[2]计算表'!G64</f>
        <v>0</v>
      </c>
      <c r="E9" s="238">
        <f>E11</f>
        <v>0</v>
      </c>
      <c r="F9" s="238">
        <f>'[2]支出汇总'!C1581</f>
        <v>0</v>
      </c>
      <c r="G9" s="239" t="e">
        <f t="shared" si="0"/>
        <v>#DIV/0!</v>
      </c>
      <c r="H9" s="238">
        <v>0</v>
      </c>
      <c r="I9" s="238">
        <f t="shared" si="1"/>
        <v>0</v>
      </c>
      <c r="J9" s="241" t="e">
        <f t="shared" si="2"/>
        <v>#DIV/0!</v>
      </c>
    </row>
    <row r="10" spans="1:10" s="210" customFormat="1" ht="40.5" customHeight="1">
      <c r="A10" s="237" t="s">
        <v>154</v>
      </c>
      <c r="B10" s="238">
        <v>1977</v>
      </c>
      <c r="C10" s="238">
        <f>F10-'[2]计算表'!F65</f>
        <v>0</v>
      </c>
      <c r="D10" s="238">
        <f>H10-'[2]计算表'!G65</f>
        <v>308</v>
      </c>
      <c r="E10" s="240">
        <f>(C10-D10)/D10*100</f>
        <v>-100</v>
      </c>
      <c r="F10" s="238">
        <f>'[2]支出汇总'!C1584</f>
        <v>12</v>
      </c>
      <c r="G10" s="241">
        <f t="shared" si="0"/>
        <v>0.6069802731411229</v>
      </c>
      <c r="H10" s="238">
        <v>308</v>
      </c>
      <c r="I10" s="238">
        <f t="shared" si="1"/>
        <v>-296</v>
      </c>
      <c r="J10" s="241">
        <f t="shared" si="2"/>
        <v>-96.1038961038961</v>
      </c>
    </row>
    <row r="11" ht="20.25">
      <c r="A11" s="242"/>
    </row>
    <row r="12" ht="20.25">
      <c r="A12" s="242"/>
    </row>
    <row r="13" ht="20.25">
      <c r="A13" s="242"/>
    </row>
    <row r="14" ht="20.25">
      <c r="A14" s="242"/>
    </row>
    <row r="15" ht="20.25">
      <c r="A15" s="242"/>
    </row>
    <row r="16" ht="20.25">
      <c r="A16" s="242"/>
    </row>
    <row r="17" ht="20.25">
      <c r="A17" s="242"/>
    </row>
    <row r="18" ht="20.25">
      <c r="A18" s="242"/>
    </row>
    <row r="19" ht="20.25">
      <c r="A19" s="242"/>
    </row>
    <row r="20" ht="20.25">
      <c r="A20" s="242"/>
    </row>
    <row r="21" ht="20.25">
      <c r="A21" s="242"/>
    </row>
    <row r="22" ht="20.25">
      <c r="A22" s="242"/>
    </row>
    <row r="23" ht="20.25">
      <c r="A23" s="242"/>
    </row>
    <row r="24" ht="20.25">
      <c r="A24" s="242"/>
    </row>
    <row r="25" ht="20.25">
      <c r="A25" s="242"/>
    </row>
    <row r="26" ht="20.25">
      <c r="A26" s="242"/>
    </row>
    <row r="27" ht="20.25">
      <c r="A27" s="242"/>
    </row>
    <row r="28" ht="20.25">
      <c r="A28" s="242"/>
    </row>
    <row r="29" ht="20.25">
      <c r="A29" s="242"/>
    </row>
    <row r="30" ht="20.25">
      <c r="A30" s="242"/>
    </row>
    <row r="31" ht="20.25">
      <c r="A31" s="242"/>
    </row>
    <row r="32" ht="20.25">
      <c r="A32" s="242"/>
    </row>
    <row r="33" ht="20.25">
      <c r="A33" s="242"/>
    </row>
    <row r="34" ht="20.25">
      <c r="A34" s="242"/>
    </row>
    <row r="35" ht="20.25">
      <c r="A35" s="242"/>
    </row>
    <row r="36" ht="20.25">
      <c r="A36" s="242"/>
    </row>
    <row r="37" ht="20.25">
      <c r="A37" s="242"/>
    </row>
    <row r="38" ht="20.25">
      <c r="A38" s="242"/>
    </row>
    <row r="39" ht="20.25">
      <c r="A39" s="242"/>
    </row>
    <row r="40" ht="20.25">
      <c r="A40" s="242"/>
    </row>
    <row r="41" ht="20.25">
      <c r="A41" s="242"/>
    </row>
    <row r="42" ht="20.25">
      <c r="A42" s="242"/>
    </row>
    <row r="43" ht="20.25">
      <c r="A43" s="242"/>
    </row>
    <row r="44" ht="20.25">
      <c r="A44" s="242"/>
    </row>
    <row r="45" ht="20.25">
      <c r="A45" s="242"/>
    </row>
    <row r="46" ht="20.25">
      <c r="A46" s="242"/>
    </row>
    <row r="47" ht="20.25">
      <c r="A47" s="242"/>
    </row>
    <row r="48" ht="20.25">
      <c r="A48" s="242"/>
    </row>
    <row r="49" ht="20.25">
      <c r="A49" s="242"/>
    </row>
    <row r="50" ht="20.25">
      <c r="A50" s="242"/>
    </row>
    <row r="51" ht="20.25">
      <c r="A51" s="242"/>
    </row>
    <row r="52" ht="20.25">
      <c r="A52" s="242"/>
    </row>
    <row r="53" ht="20.25">
      <c r="A53" s="242"/>
    </row>
    <row r="54" ht="20.25">
      <c r="A54" s="242"/>
    </row>
    <row r="55" ht="20.25">
      <c r="A55" s="242"/>
    </row>
    <row r="56" ht="20.25">
      <c r="A56" s="242"/>
    </row>
    <row r="57" ht="20.25">
      <c r="A57" s="242"/>
    </row>
    <row r="58" ht="20.25">
      <c r="A58" s="242"/>
    </row>
    <row r="59" ht="20.25">
      <c r="A59" s="242"/>
    </row>
    <row r="60" ht="20.25">
      <c r="A60" s="242"/>
    </row>
    <row r="61" ht="20.25">
      <c r="A61" s="242"/>
    </row>
    <row r="62" ht="20.25">
      <c r="A62" s="242"/>
    </row>
    <row r="63" ht="20.25">
      <c r="A63" s="242"/>
    </row>
    <row r="64" ht="20.25">
      <c r="A64" s="242"/>
    </row>
    <row r="65" ht="20.25">
      <c r="A65" s="242"/>
    </row>
    <row r="66" ht="20.25">
      <c r="A66" s="242"/>
    </row>
    <row r="67" ht="20.25">
      <c r="A67" s="242"/>
    </row>
    <row r="68" ht="20.25">
      <c r="A68" s="242"/>
    </row>
    <row r="69" ht="20.25">
      <c r="A69" s="242"/>
    </row>
    <row r="70" ht="20.25">
      <c r="A70" s="242"/>
    </row>
    <row r="71" ht="20.25">
      <c r="A71" s="242"/>
    </row>
    <row r="72" ht="20.25">
      <c r="A72" s="242"/>
    </row>
    <row r="73" ht="20.25">
      <c r="A73" s="242"/>
    </row>
    <row r="74" ht="20.25">
      <c r="A74" s="242"/>
    </row>
    <row r="75" ht="20.25">
      <c r="A75" s="242"/>
    </row>
    <row r="76" ht="20.25">
      <c r="A76" s="242"/>
    </row>
    <row r="77" ht="20.25">
      <c r="A77" s="242"/>
    </row>
    <row r="78" ht="20.25">
      <c r="A78" s="242"/>
    </row>
    <row r="79" ht="20.25">
      <c r="A79" s="242"/>
    </row>
    <row r="80" ht="20.25">
      <c r="A80" s="242"/>
    </row>
    <row r="81" ht="20.25">
      <c r="A81" s="242"/>
    </row>
    <row r="82" ht="20.25">
      <c r="A82" s="242"/>
    </row>
    <row r="83" ht="20.25">
      <c r="A83" s="242"/>
    </row>
    <row r="84" ht="20.25">
      <c r="A84" s="242"/>
    </row>
    <row r="85" ht="20.25">
      <c r="A85" s="242"/>
    </row>
    <row r="86" ht="20.25">
      <c r="A86" s="242"/>
    </row>
    <row r="87" ht="20.25">
      <c r="A87" s="242"/>
    </row>
    <row r="88" ht="20.25">
      <c r="A88" s="242"/>
    </row>
    <row r="89" ht="20.25">
      <c r="A89" s="242"/>
    </row>
    <row r="90" ht="20.25">
      <c r="A90" s="242"/>
    </row>
    <row r="91" ht="20.25">
      <c r="A91" s="242"/>
    </row>
    <row r="92" ht="20.25">
      <c r="A92" s="242"/>
    </row>
    <row r="93" ht="20.25">
      <c r="A93" s="242"/>
    </row>
    <row r="94" ht="20.25">
      <c r="A94" s="242"/>
    </row>
    <row r="95" ht="20.25">
      <c r="A95" s="242"/>
    </row>
    <row r="96" ht="20.25">
      <c r="A96" s="242"/>
    </row>
    <row r="97" ht="20.25">
      <c r="A97" s="242"/>
    </row>
    <row r="98" ht="20.25">
      <c r="A98" s="242"/>
    </row>
    <row r="99" ht="20.25">
      <c r="A99" s="242"/>
    </row>
    <row r="100" ht="20.25">
      <c r="A100" s="242"/>
    </row>
    <row r="101" ht="20.25">
      <c r="A101" s="242"/>
    </row>
    <row r="102" ht="20.25">
      <c r="A102" s="242"/>
    </row>
    <row r="103" ht="20.25">
      <c r="A103" s="242"/>
    </row>
    <row r="104" ht="20.25">
      <c r="A104" s="242"/>
    </row>
    <row r="105" ht="20.25">
      <c r="A105" s="242"/>
    </row>
    <row r="106" ht="20.25">
      <c r="A106" s="242"/>
    </row>
    <row r="107" ht="20.25">
      <c r="A107" s="242"/>
    </row>
    <row r="108" ht="20.25">
      <c r="A108" s="242"/>
    </row>
    <row r="109" ht="20.25">
      <c r="A109" s="242"/>
    </row>
    <row r="110" ht="20.25">
      <c r="A110" s="242"/>
    </row>
    <row r="111" ht="20.25">
      <c r="A111" s="242"/>
    </row>
    <row r="112" ht="20.25">
      <c r="A112" s="242"/>
    </row>
    <row r="113" ht="20.25">
      <c r="A113" s="242"/>
    </row>
    <row r="114" ht="20.25">
      <c r="A114" s="242"/>
    </row>
    <row r="115" ht="20.25">
      <c r="A115" s="242"/>
    </row>
    <row r="116" ht="20.25">
      <c r="A116" s="242"/>
    </row>
    <row r="117" ht="20.25">
      <c r="A117" s="242"/>
    </row>
    <row r="118" ht="20.25">
      <c r="A118" s="242"/>
    </row>
    <row r="119" ht="20.25">
      <c r="A119" s="242"/>
    </row>
    <row r="120" ht="20.25">
      <c r="A120" s="242"/>
    </row>
    <row r="121" ht="20.25">
      <c r="A121" s="242"/>
    </row>
    <row r="122" ht="20.25">
      <c r="A122" s="242"/>
    </row>
    <row r="123" ht="20.25">
      <c r="A123" s="242"/>
    </row>
    <row r="124" ht="20.25">
      <c r="A124" s="242"/>
    </row>
    <row r="125" ht="20.25">
      <c r="A125" s="242"/>
    </row>
    <row r="126" ht="20.25">
      <c r="A126" s="242"/>
    </row>
  </sheetData>
  <sheetProtection/>
  <mergeCells count="5">
    <mergeCell ref="A2:J2"/>
    <mergeCell ref="I4:J4"/>
    <mergeCell ref="A5:A7"/>
    <mergeCell ref="B5:B7"/>
    <mergeCell ref="E6:E7"/>
  </mergeCells>
  <printOptions horizontalCentered="1"/>
  <pageMargins left="0.39" right="0.2" top="0.43" bottom="0.35" header="0.24" footer="0.24"/>
  <pageSetup horizontalDpi="600" verticalDpi="600" orientation="portrait" paperSize="9" scale="6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AL106"/>
  <sheetViews>
    <sheetView showZeros="0" view="pageBreakPreview" zoomScale="115" zoomScaleNormal="145" zoomScaleSheetLayoutView="115" workbookViewId="0" topLeftCell="A1">
      <pane xSplit="1" ySplit="8" topLeftCell="B9" activePane="bottomRight" state="frozen"/>
      <selection pane="bottomRight" activeCell="P18" sqref="P18"/>
    </sheetView>
  </sheetViews>
  <sheetFormatPr defaultColWidth="8.75390625" defaultRowHeight="14.25"/>
  <cols>
    <col min="1" max="1" width="11.75390625" style="1" customWidth="1"/>
    <col min="2" max="2" width="9.375" style="1" customWidth="1"/>
    <col min="3" max="3" width="6.75390625" style="1" customWidth="1"/>
    <col min="4" max="4" width="7.375" style="1" customWidth="1"/>
    <col min="5" max="5" width="7.375" style="1" hidden="1" customWidth="1"/>
    <col min="6" max="8" width="7.875" style="2" hidden="1" customWidth="1"/>
    <col min="9" max="9" width="5.625" style="2" customWidth="1"/>
    <col min="10" max="10" width="6.375" style="2" hidden="1" customWidth="1"/>
    <col min="11" max="11" width="7.875" style="1" customWidth="1"/>
    <col min="12" max="12" width="7.875" style="1" hidden="1" customWidth="1"/>
    <col min="13" max="13" width="6.625" style="1" hidden="1" customWidth="1"/>
    <col min="14" max="14" width="5.75390625" style="110" customWidth="1"/>
    <col min="15" max="15" width="6.125" style="110" customWidth="1"/>
    <col min="16" max="16" width="8.875" style="1" customWidth="1"/>
    <col min="17" max="17" width="8.875" style="1" hidden="1" customWidth="1"/>
    <col min="18" max="18" width="5.375" style="1" customWidth="1"/>
    <col min="19" max="21" width="8.25390625" style="2" hidden="1" customWidth="1"/>
    <col min="22" max="22" width="8.50390625" style="1" customWidth="1"/>
    <col min="23" max="23" width="8.50390625" style="1" hidden="1" customWidth="1"/>
    <col min="24" max="24" width="6.125" style="1" hidden="1" customWidth="1"/>
    <col min="25" max="25" width="5.625" style="155" customWidth="1"/>
    <col min="26" max="26" width="6.00390625" style="155" customWidth="1"/>
    <col min="27" max="27" width="4.375" style="155" hidden="1" customWidth="1"/>
    <col min="28" max="28" width="7.375" style="1" hidden="1" customWidth="1"/>
    <col min="29" max="29" width="8.125" style="1" hidden="1" customWidth="1"/>
    <col min="30" max="30" width="11.375" style="1" hidden="1" customWidth="1"/>
    <col min="31" max="31" width="9.25390625" style="1" hidden="1" customWidth="1"/>
    <col min="32" max="32" width="8.875" style="1" customWidth="1"/>
    <col min="33" max="33" width="9.625" style="1" customWidth="1"/>
    <col min="34" max="34" width="10.25390625" style="1" customWidth="1"/>
    <col min="35" max="36" width="12.625" style="1" customWidth="1"/>
    <col min="37" max="37" width="11.125" style="1" customWidth="1"/>
    <col min="38" max="38" width="11.00390625" style="1" customWidth="1"/>
    <col min="39" max="39" width="11.125" style="1" customWidth="1"/>
    <col min="40" max="52" width="9.00390625" style="1" customWidth="1"/>
    <col min="53" max="61" width="9.00390625" style="1" bestFit="1" customWidth="1"/>
    <col min="62" max="16384" width="8.75390625" style="1" customWidth="1"/>
  </cols>
  <sheetData>
    <row r="1" spans="1:27" ht="18" customHeight="1">
      <c r="A1" s="4" t="s">
        <v>155</v>
      </c>
      <c r="Y1" s="110"/>
      <c r="Z1" s="110"/>
      <c r="AA1" s="110"/>
    </row>
    <row r="2" spans="1:29" ht="13.5" customHeight="1">
      <c r="A2" s="5" t="s">
        <v>156</v>
      </c>
      <c r="B2" s="5"/>
      <c r="C2" s="5"/>
      <c r="D2" s="5"/>
      <c r="E2" s="5"/>
      <c r="F2" s="6"/>
      <c r="G2" s="6"/>
      <c r="H2" s="6"/>
      <c r="I2" s="6"/>
      <c r="J2" s="6"/>
      <c r="K2" s="5"/>
      <c r="L2" s="5"/>
      <c r="M2" s="5"/>
      <c r="N2" s="5"/>
      <c r="O2" s="5"/>
      <c r="P2" s="5"/>
      <c r="Q2" s="5"/>
      <c r="R2" s="5"/>
      <c r="S2" s="6"/>
      <c r="T2" s="6"/>
      <c r="U2" s="6"/>
      <c r="V2" s="5"/>
      <c r="W2" s="5"/>
      <c r="X2" s="5"/>
      <c r="Y2" s="5"/>
      <c r="Z2" s="5"/>
      <c r="AA2" s="5"/>
      <c r="AB2" s="5"/>
      <c r="AC2" s="5"/>
    </row>
    <row r="3" spans="1:29" ht="16.5" customHeight="1">
      <c r="A3" s="112"/>
      <c r="B3" s="156"/>
      <c r="C3" s="156"/>
      <c r="D3" s="157"/>
      <c r="E3" s="157"/>
      <c r="F3" s="158"/>
      <c r="G3" s="158"/>
      <c r="H3" s="158"/>
      <c r="I3" s="158"/>
      <c r="J3" s="158"/>
      <c r="K3" s="157"/>
      <c r="L3" s="157"/>
      <c r="M3" s="157"/>
      <c r="N3" s="171"/>
      <c r="O3" s="171"/>
      <c r="P3" s="157"/>
      <c r="Q3" s="157"/>
      <c r="R3" s="157"/>
      <c r="S3" s="158"/>
      <c r="T3" s="158"/>
      <c r="U3" s="158"/>
      <c r="V3" s="157"/>
      <c r="W3" s="157"/>
      <c r="X3" s="157"/>
      <c r="Y3" s="184" t="s">
        <v>2</v>
      </c>
      <c r="Z3" s="184"/>
      <c r="AA3" s="184"/>
      <c r="AB3" s="157"/>
      <c r="AC3" s="157"/>
    </row>
    <row r="4" spans="1:30" ht="14.25" customHeight="1" hidden="1">
      <c r="A4" s="8"/>
      <c r="B4" s="80" t="s">
        <v>157</v>
      </c>
      <c r="C4" s="80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85"/>
      <c r="AC4" s="186"/>
      <c r="AD4" s="135"/>
    </row>
    <row r="5" spans="1:36" ht="12" customHeight="1">
      <c r="A5" s="11" t="s">
        <v>158</v>
      </c>
      <c r="B5" s="12" t="s">
        <v>56</v>
      </c>
      <c r="C5" s="13"/>
      <c r="D5" s="58" t="s">
        <v>159</v>
      </c>
      <c r="E5" s="59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58" t="s">
        <v>160</v>
      </c>
      <c r="Q5" s="59"/>
      <c r="R5" s="114"/>
      <c r="S5" s="114"/>
      <c r="T5" s="114"/>
      <c r="U5" s="114"/>
      <c r="V5" s="114"/>
      <c r="W5" s="114"/>
      <c r="X5" s="114"/>
      <c r="Y5" s="114"/>
      <c r="Z5" s="114"/>
      <c r="AA5" s="121" t="s">
        <v>161</v>
      </c>
      <c r="AB5" s="187" t="s">
        <v>162</v>
      </c>
      <c r="AC5" s="188" t="s">
        <v>163</v>
      </c>
      <c r="AD5" s="189" t="s">
        <v>164</v>
      </c>
      <c r="AE5" s="189" t="s">
        <v>165</v>
      </c>
      <c r="AI5" s="118"/>
      <c r="AJ5" s="118"/>
    </row>
    <row r="6" spans="1:36" ht="24.75" customHeight="1">
      <c r="A6" s="17"/>
      <c r="B6" s="18"/>
      <c r="C6" s="19"/>
      <c r="D6" s="15" t="s">
        <v>131</v>
      </c>
      <c r="E6" s="21" t="s">
        <v>166</v>
      </c>
      <c r="F6" s="16" t="s">
        <v>167</v>
      </c>
      <c r="G6" s="160" t="s">
        <v>168</v>
      </c>
      <c r="H6" s="160" t="s">
        <v>169</v>
      </c>
      <c r="I6" s="14" t="s">
        <v>170</v>
      </c>
      <c r="J6" s="14"/>
      <c r="K6" s="58" t="s">
        <v>171</v>
      </c>
      <c r="L6" s="59"/>
      <c r="M6" s="59"/>
      <c r="N6" s="59"/>
      <c r="O6" s="172"/>
      <c r="P6" s="15" t="s">
        <v>131</v>
      </c>
      <c r="Q6" s="21" t="s">
        <v>166</v>
      </c>
      <c r="R6" s="122" t="s">
        <v>172</v>
      </c>
      <c r="S6" s="123" t="s">
        <v>173</v>
      </c>
      <c r="T6" s="160" t="s">
        <v>174</v>
      </c>
      <c r="U6" s="160" t="s">
        <v>175</v>
      </c>
      <c r="V6" s="58" t="s">
        <v>10</v>
      </c>
      <c r="W6" s="59"/>
      <c r="X6" s="59"/>
      <c r="Y6" s="59"/>
      <c r="Z6" s="172"/>
      <c r="AA6" s="121"/>
      <c r="AB6" s="190"/>
      <c r="AC6" s="191"/>
      <c r="AD6" s="189"/>
      <c r="AE6" s="189"/>
      <c r="AI6" s="118"/>
      <c r="AJ6" s="118"/>
    </row>
    <row r="7" spans="1:36" ht="14.25" customHeight="1">
      <c r="A7" s="17"/>
      <c r="B7" s="21" t="s">
        <v>176</v>
      </c>
      <c r="C7" s="21" t="s">
        <v>177</v>
      </c>
      <c r="D7" s="15"/>
      <c r="E7" s="22"/>
      <c r="F7" s="16"/>
      <c r="G7" s="161"/>
      <c r="H7" s="161"/>
      <c r="I7" s="22" t="s">
        <v>60</v>
      </c>
      <c r="J7" s="22" t="s">
        <v>178</v>
      </c>
      <c r="K7" s="14" t="s">
        <v>20</v>
      </c>
      <c r="L7" s="21" t="s">
        <v>179</v>
      </c>
      <c r="M7" s="21" t="s">
        <v>178</v>
      </c>
      <c r="N7" s="173" t="s">
        <v>180</v>
      </c>
      <c r="O7" s="174" t="s">
        <v>181</v>
      </c>
      <c r="P7" s="25"/>
      <c r="Q7" s="22"/>
      <c r="R7" s="122"/>
      <c r="S7" s="123"/>
      <c r="T7" s="161"/>
      <c r="U7" s="161"/>
      <c r="V7" s="15" t="s">
        <v>20</v>
      </c>
      <c r="W7" s="21" t="s">
        <v>179</v>
      </c>
      <c r="X7" s="21" t="s">
        <v>178</v>
      </c>
      <c r="Y7" s="174" t="s">
        <v>180</v>
      </c>
      <c r="Z7" s="174" t="s">
        <v>181</v>
      </c>
      <c r="AA7" s="121"/>
      <c r="AB7" s="190"/>
      <c r="AC7" s="191"/>
      <c r="AD7" s="189"/>
      <c r="AE7" s="189"/>
      <c r="AI7" s="118"/>
      <c r="AJ7" s="118"/>
    </row>
    <row r="8" spans="1:36" s="110" customFormat="1" ht="21" customHeight="1">
      <c r="A8" s="23"/>
      <c r="B8" s="24"/>
      <c r="C8" s="24"/>
      <c r="D8" s="15"/>
      <c r="E8" s="24"/>
      <c r="F8" s="16"/>
      <c r="G8" s="162"/>
      <c r="H8" s="162"/>
      <c r="I8" s="24"/>
      <c r="J8" s="24"/>
      <c r="K8" s="14"/>
      <c r="L8" s="24"/>
      <c r="M8" s="24"/>
      <c r="N8" s="173"/>
      <c r="O8" s="175"/>
      <c r="P8" s="25"/>
      <c r="Q8" s="24"/>
      <c r="R8" s="122"/>
      <c r="S8" s="123"/>
      <c r="T8" s="162"/>
      <c r="U8" s="162"/>
      <c r="V8" s="15"/>
      <c r="W8" s="24"/>
      <c r="X8" s="24"/>
      <c r="Y8" s="175"/>
      <c r="Z8" s="175"/>
      <c r="AA8" s="121"/>
      <c r="AB8" s="192" t="s">
        <v>18</v>
      </c>
      <c r="AC8" s="193"/>
      <c r="AD8" s="189"/>
      <c r="AE8" s="189"/>
      <c r="AI8" s="154"/>
      <c r="AJ8" s="154"/>
    </row>
    <row r="9" spans="1:38" ht="24" customHeight="1">
      <c r="A9" s="26" t="s">
        <v>182</v>
      </c>
      <c r="B9" s="29">
        <v>9580000</v>
      </c>
      <c r="C9" s="30">
        <v>15</v>
      </c>
      <c r="D9" s="27">
        <f>P9-AB9</f>
        <v>765062</v>
      </c>
      <c r="E9" s="27">
        <f>D9-(('[1]23收'!C27+'[1]23收'!C30+'[1]23收'!C31+'[1]23收'!C32+'[1]23收'!C33)-('[1]23上收'!C27+'[1]23上收'!C30+'[1]23上收'!C31+'[1]23上收'!C32+'[1]23上收'!C33))</f>
        <v>771099</v>
      </c>
      <c r="F9" s="27">
        <f>S9-AC9</f>
        <v>664255</v>
      </c>
      <c r="G9" s="27">
        <f>'[1]22收'!C704-'[1]22上收'!C704</f>
        <v>664255</v>
      </c>
      <c r="H9" s="27">
        <f>F9-('[1]22收'!C702-'[1]22上收'!C702)</f>
        <v>792203</v>
      </c>
      <c r="I9" s="28">
        <f aca="true" t="shared" si="0" ref="I9:I34">(D9/AD9-1)*100</f>
        <v>26.022843701509846</v>
      </c>
      <c r="J9" s="28">
        <f aca="true" t="shared" si="1" ref="J9:J34">(E9/AE9-1)*100</f>
        <v>23.023696969793672</v>
      </c>
      <c r="K9" s="27">
        <f aca="true" t="shared" si="2" ref="K9:K34">D9-F9</f>
        <v>100807</v>
      </c>
      <c r="L9" s="27">
        <f aca="true" t="shared" si="3" ref="L9:L34">E9-H9</f>
        <v>-21104</v>
      </c>
      <c r="M9" s="28">
        <f aca="true" t="shared" si="4" ref="M9:M34">L9/H9*100</f>
        <v>-2.6639636557801474</v>
      </c>
      <c r="N9" s="30">
        <f aca="true" t="shared" si="5" ref="N9:N34">IF(AND(K9&lt;&gt;0,F9&gt;0),K9/F9*100,"")</f>
        <v>15.17594899549119</v>
      </c>
      <c r="O9" s="30">
        <f aca="true" t="shared" si="6" ref="O9:O34">IF(AND(D9&lt;&gt;0,G9&gt;0),((D9/G9-1)*100),"")</f>
        <v>15.175948995491195</v>
      </c>
      <c r="P9" s="27">
        <f>'[1]23收'!C4</f>
        <v>4867969</v>
      </c>
      <c r="Q9" s="27">
        <f>P9-'[1]23收'!C720</f>
        <v>4951422</v>
      </c>
      <c r="R9" s="28">
        <f>P9/B9*100</f>
        <v>50.813872651356995</v>
      </c>
      <c r="S9" s="27">
        <f>'[1]22收'!C4</f>
        <v>4392619</v>
      </c>
      <c r="T9" s="27">
        <f>'[1]22收'!C704</f>
        <v>4392619</v>
      </c>
      <c r="U9" s="27">
        <f>S9-'[1]22收'!C702</f>
        <v>5105925</v>
      </c>
      <c r="V9" s="29">
        <f aca="true" t="shared" si="7" ref="V9:V34">P9-S9</f>
        <v>475350</v>
      </c>
      <c r="W9" s="29">
        <f aca="true" t="shared" si="8" ref="W9:W34">Q9-U9</f>
        <v>-154503</v>
      </c>
      <c r="X9" s="30">
        <f aca="true" t="shared" si="9" ref="X9:X34">W9/U9*100</f>
        <v>-3.0259551403516505</v>
      </c>
      <c r="Y9" s="30">
        <f aca="true" t="shared" si="10" ref="Y9:Y34">IF(AND(V9&lt;&gt;0,S9&gt;0),V9/S9*100,"")</f>
        <v>10.82156226160293</v>
      </c>
      <c r="Z9" s="30">
        <f aca="true" t="shared" si="11" ref="Z9:Z34">IF(AND(P9&lt;&gt;0,T9&gt;0),(P9/T9-1)*100,"")</f>
        <v>10.821562261602935</v>
      </c>
      <c r="AA9" s="127"/>
      <c r="AB9" s="194">
        <f>'[1]23上收'!C4</f>
        <v>4102907</v>
      </c>
      <c r="AC9" s="195">
        <f>'[1]22上收'!C4</f>
        <v>3728364</v>
      </c>
      <c r="AD9" s="196">
        <v>607082</v>
      </c>
      <c r="AE9" s="196">
        <v>626789</v>
      </c>
      <c r="AF9" s="197"/>
      <c r="AG9" s="197"/>
      <c r="AH9" s="197"/>
      <c r="AI9" s="197"/>
      <c r="AJ9" s="197"/>
      <c r="AK9" s="197"/>
      <c r="AL9" s="118"/>
    </row>
    <row r="10" spans="1:38" ht="24" customHeight="1">
      <c r="A10" s="31" t="s">
        <v>183</v>
      </c>
      <c r="B10" s="163">
        <v>2350000</v>
      </c>
      <c r="C10" s="35">
        <v>15</v>
      </c>
      <c r="D10" s="32">
        <f>P10-AB10</f>
        <v>201107</v>
      </c>
      <c r="E10" s="32">
        <f>D10-(('[1]23收'!D27+'[1]23收'!D30+'[1]23收'!D31+'[1]23收'!D32+'[1]23收'!D33)-('[1]23上收'!D27+'[1]23上收'!D30+'[1]23上收'!D31+'[1]23上收'!D32+'[1]23上收'!D33))</f>
        <v>205875</v>
      </c>
      <c r="F10" s="32">
        <f>S10-AC10</f>
        <v>297391</v>
      </c>
      <c r="G10" s="32">
        <f>'[1]22收'!D704-'[1]22上收'!D704</f>
        <v>218979.0076923077</v>
      </c>
      <c r="H10" s="32">
        <f>F10-('[1]22收'!D702-'[1]22上收'!D702)</f>
        <v>398343</v>
      </c>
      <c r="I10" s="33">
        <f t="shared" si="0"/>
        <v>22.712267748726234</v>
      </c>
      <c r="J10" s="33">
        <f t="shared" si="1"/>
        <v>14.72299307900633</v>
      </c>
      <c r="K10" s="32">
        <f t="shared" si="2"/>
        <v>-96284</v>
      </c>
      <c r="L10" s="32">
        <f t="shared" si="3"/>
        <v>-192468</v>
      </c>
      <c r="M10" s="33">
        <f t="shared" si="4"/>
        <v>-48.3171538096565</v>
      </c>
      <c r="N10" s="35">
        <f t="shared" si="5"/>
        <v>-32.37623196398008</v>
      </c>
      <c r="O10" s="35">
        <f t="shared" si="6"/>
        <v>-8.161516430570392</v>
      </c>
      <c r="P10" s="32">
        <f>'[1]23收'!D4</f>
        <v>1197809</v>
      </c>
      <c r="Q10" s="32">
        <f>P10-'[1]23收'!D720</f>
        <v>1263737</v>
      </c>
      <c r="R10" s="33">
        <f aca="true" t="shared" si="12" ref="R10:R14">IF(AND(P10&lt;&gt;0,B10&lt;&gt;0),P10/B10*100,"")</f>
        <v>50.97059574468085</v>
      </c>
      <c r="S10" s="32">
        <f>'[1]22收'!D4</f>
        <v>1326346</v>
      </c>
      <c r="T10" s="32">
        <f>'[1]22收'!D704</f>
        <v>853861.6</v>
      </c>
      <c r="U10" s="32">
        <f>S10-'[1]22收'!D702</f>
        <v>1889861</v>
      </c>
      <c r="V10" s="34">
        <f t="shared" si="7"/>
        <v>-128537</v>
      </c>
      <c r="W10" s="34">
        <f t="shared" si="8"/>
        <v>-626124</v>
      </c>
      <c r="X10" s="35">
        <f t="shared" si="9"/>
        <v>-33.130690564015026</v>
      </c>
      <c r="Y10" s="35">
        <f t="shared" si="10"/>
        <v>-9.691061005197739</v>
      </c>
      <c r="Z10" s="35">
        <f t="shared" si="11"/>
        <v>40.28139923378684</v>
      </c>
      <c r="AA10" s="128"/>
      <c r="AB10" s="101">
        <f>'[1]23上收'!D4</f>
        <v>996702</v>
      </c>
      <c r="AC10" s="102">
        <f>'[1]22上收'!D4</f>
        <v>1028955</v>
      </c>
      <c r="AD10" s="196">
        <v>163885</v>
      </c>
      <c r="AE10" s="196">
        <v>179454</v>
      </c>
      <c r="AG10" s="76"/>
      <c r="AH10" s="76"/>
      <c r="AI10" s="76"/>
      <c r="AJ10" s="118"/>
      <c r="AL10" s="118"/>
    </row>
    <row r="11" spans="1:38" ht="24" customHeight="1">
      <c r="A11" s="31" t="s">
        <v>184</v>
      </c>
      <c r="B11" s="32">
        <f aca="true" t="shared" si="13" ref="B11:H11">B16+B30+B18+B23+B24</f>
        <v>3902672.89798829</v>
      </c>
      <c r="C11" s="35">
        <v>12.9253388220533</v>
      </c>
      <c r="D11" s="32">
        <f t="shared" si="13"/>
        <v>298804</v>
      </c>
      <c r="E11" s="32">
        <f t="shared" si="13"/>
        <v>299828</v>
      </c>
      <c r="F11" s="32">
        <f t="shared" si="13"/>
        <v>212322</v>
      </c>
      <c r="G11" s="32">
        <f t="shared" si="13"/>
        <v>252046.27142857132</v>
      </c>
      <c r="H11" s="32">
        <f t="shared" si="13"/>
        <v>226104</v>
      </c>
      <c r="I11" s="33">
        <f t="shared" si="0"/>
        <v>13.735640496654211</v>
      </c>
      <c r="J11" s="33">
        <f t="shared" si="1"/>
        <v>12.68128605520793</v>
      </c>
      <c r="K11" s="32">
        <f t="shared" si="2"/>
        <v>86482</v>
      </c>
      <c r="L11" s="32">
        <f t="shared" si="3"/>
        <v>73724</v>
      </c>
      <c r="M11" s="33">
        <f t="shared" si="4"/>
        <v>32.606234299260514</v>
      </c>
      <c r="N11" s="35">
        <f t="shared" si="5"/>
        <v>40.73153041135634</v>
      </c>
      <c r="O11" s="35">
        <f t="shared" si="6"/>
        <v>18.551247874610823</v>
      </c>
      <c r="P11" s="32">
        <f aca="true" t="shared" si="14" ref="P11:U11">P16+P30+P18+P23+P24</f>
        <v>1910689</v>
      </c>
      <c r="Q11" s="32">
        <f t="shared" si="14"/>
        <v>1921953</v>
      </c>
      <c r="R11" s="33">
        <f t="shared" si="12"/>
        <v>48.95847153843978</v>
      </c>
      <c r="S11" s="32">
        <f t="shared" si="14"/>
        <v>1658490</v>
      </c>
      <c r="T11" s="32">
        <f t="shared" si="14"/>
        <v>1897006.4928571426</v>
      </c>
      <c r="U11" s="32">
        <f t="shared" si="14"/>
        <v>1720172</v>
      </c>
      <c r="V11" s="34">
        <f t="shared" si="7"/>
        <v>252199</v>
      </c>
      <c r="W11" s="34">
        <f t="shared" si="8"/>
        <v>201781</v>
      </c>
      <c r="X11" s="35">
        <f t="shared" si="9"/>
        <v>11.73028046032606</v>
      </c>
      <c r="Y11" s="35">
        <f t="shared" si="10"/>
        <v>15.206543301436849</v>
      </c>
      <c r="Z11" s="35">
        <f t="shared" si="11"/>
        <v>0.721268334841052</v>
      </c>
      <c r="AA11" s="128"/>
      <c r="AB11" s="75">
        <f>AB16+AB30+AB18+AB23+AB24</f>
        <v>1611885</v>
      </c>
      <c r="AC11" s="107">
        <f>AC16+AC30+AC18+AC23+AC24</f>
        <v>1446168</v>
      </c>
      <c r="AD11" s="196">
        <v>262718</v>
      </c>
      <c r="AE11" s="196">
        <v>266085</v>
      </c>
      <c r="AF11" s="145"/>
      <c r="AG11" s="146"/>
      <c r="AI11" s="118"/>
      <c r="AJ11" s="118"/>
      <c r="AL11" s="118"/>
    </row>
    <row r="12" spans="1:38" ht="24" customHeight="1">
      <c r="A12" s="31" t="s">
        <v>185</v>
      </c>
      <c r="B12" s="32">
        <f aca="true" t="shared" si="15" ref="B12:H12">B17+B21+B32+B26</f>
        <v>1989003</v>
      </c>
      <c r="C12" s="35">
        <v>26.2700142103203</v>
      </c>
      <c r="D12" s="32">
        <f t="shared" si="15"/>
        <v>148084</v>
      </c>
      <c r="E12" s="32">
        <f t="shared" si="15"/>
        <v>148228</v>
      </c>
      <c r="F12" s="32">
        <f t="shared" si="15"/>
        <v>72300</v>
      </c>
      <c r="G12" s="32">
        <f t="shared" si="15"/>
        <v>104470.42857142855</v>
      </c>
      <c r="H12" s="32">
        <f t="shared" si="15"/>
        <v>77750</v>
      </c>
      <c r="I12" s="33">
        <f t="shared" si="0"/>
        <v>38.84003075249864</v>
      </c>
      <c r="J12" s="33">
        <f t="shared" si="1"/>
        <v>39.11199121563917</v>
      </c>
      <c r="K12" s="32">
        <f t="shared" si="2"/>
        <v>75784</v>
      </c>
      <c r="L12" s="32">
        <f t="shared" si="3"/>
        <v>70478</v>
      </c>
      <c r="M12" s="33">
        <f t="shared" si="4"/>
        <v>90.64694533762058</v>
      </c>
      <c r="N12" s="35">
        <f t="shared" si="5"/>
        <v>104.81881051175657</v>
      </c>
      <c r="O12" s="35">
        <f t="shared" si="6"/>
        <v>41.74728870644191</v>
      </c>
      <c r="P12" s="32">
        <f aca="true" t="shared" si="16" ref="P12:U12">P17+P21+P32+P26</f>
        <v>995408</v>
      </c>
      <c r="Q12" s="32">
        <f t="shared" si="16"/>
        <v>998901</v>
      </c>
      <c r="R12" s="33">
        <f t="shared" si="12"/>
        <v>50.045575597422435</v>
      </c>
      <c r="S12" s="32">
        <f t="shared" si="16"/>
        <v>682614</v>
      </c>
      <c r="T12" s="32">
        <f t="shared" si="16"/>
        <v>850094.7214285713</v>
      </c>
      <c r="U12" s="32">
        <f t="shared" si="16"/>
        <v>715319</v>
      </c>
      <c r="V12" s="34">
        <f t="shared" si="7"/>
        <v>312794</v>
      </c>
      <c r="W12" s="34">
        <f t="shared" si="8"/>
        <v>283582</v>
      </c>
      <c r="X12" s="35">
        <f t="shared" si="9"/>
        <v>39.64413080038416</v>
      </c>
      <c r="Y12" s="35">
        <f t="shared" si="10"/>
        <v>45.82296876419177</v>
      </c>
      <c r="Z12" s="35">
        <f t="shared" si="11"/>
        <v>17.09377495336426</v>
      </c>
      <c r="AA12" s="128"/>
      <c r="AB12" s="75">
        <f>AB17+AB21+AB32+AB26</f>
        <v>847324</v>
      </c>
      <c r="AC12" s="107">
        <f>AC17+AC21+AC32+AC26</f>
        <v>610314</v>
      </c>
      <c r="AD12" s="196">
        <v>106658</v>
      </c>
      <c r="AE12" s="196">
        <v>106553</v>
      </c>
      <c r="AF12" s="145"/>
      <c r="AG12" s="146"/>
      <c r="AI12" s="118"/>
      <c r="AJ12" s="118"/>
      <c r="AL12" s="118"/>
    </row>
    <row r="13" spans="1:38" ht="24" customHeight="1">
      <c r="A13" s="31" t="s">
        <v>186</v>
      </c>
      <c r="B13" s="32">
        <f aca="true" t="shared" si="17" ref="B13:H13">B16+B18+B19+B20+B21+B17+B32+B29+B33+B28+B31+B30</f>
        <v>7009542.72798829</v>
      </c>
      <c r="C13" s="35">
        <v>15.1945292122691</v>
      </c>
      <c r="D13" s="32">
        <f t="shared" si="17"/>
        <v>527127</v>
      </c>
      <c r="E13" s="32">
        <f t="shared" si="17"/>
        <v>528378</v>
      </c>
      <c r="F13" s="32">
        <f t="shared" si="17"/>
        <v>340875</v>
      </c>
      <c r="G13" s="32">
        <f t="shared" si="17"/>
        <v>418268.0357142855</v>
      </c>
      <c r="H13" s="32">
        <f t="shared" si="17"/>
        <v>363638</v>
      </c>
      <c r="I13" s="33">
        <f t="shared" si="0"/>
        <v>22.458665638292686</v>
      </c>
      <c r="J13" s="33">
        <f t="shared" si="1"/>
        <v>21.580520535399963</v>
      </c>
      <c r="K13" s="32">
        <f t="shared" si="2"/>
        <v>186252</v>
      </c>
      <c r="L13" s="32">
        <f t="shared" si="3"/>
        <v>164740</v>
      </c>
      <c r="M13" s="33">
        <f t="shared" si="4"/>
        <v>45.30329613516739</v>
      </c>
      <c r="N13" s="35">
        <f t="shared" si="5"/>
        <v>54.639383938393834</v>
      </c>
      <c r="O13" s="35">
        <f t="shared" si="6"/>
        <v>26.026125591885997</v>
      </c>
      <c r="P13" s="32">
        <f aca="true" t="shared" si="18" ref="P13:U13">P16+P18+P19+P20+P21+P17+P32+P29+P33+P28+P31+P30</f>
        <v>3510056</v>
      </c>
      <c r="Q13" s="32">
        <f t="shared" si="18"/>
        <v>3527482</v>
      </c>
      <c r="R13" s="33">
        <f t="shared" si="12"/>
        <v>50.075392022146524</v>
      </c>
      <c r="S13" s="32">
        <f t="shared" si="18"/>
        <v>2947626</v>
      </c>
      <c r="T13" s="32">
        <f t="shared" si="18"/>
        <v>3411135.3</v>
      </c>
      <c r="U13" s="32">
        <f t="shared" si="18"/>
        <v>3080300</v>
      </c>
      <c r="V13" s="34">
        <f t="shared" si="7"/>
        <v>562430</v>
      </c>
      <c r="W13" s="34">
        <f t="shared" si="8"/>
        <v>447182</v>
      </c>
      <c r="X13" s="35">
        <f t="shared" si="9"/>
        <v>14.51748206343538</v>
      </c>
      <c r="Y13" s="35">
        <f t="shared" si="10"/>
        <v>19.080778904786428</v>
      </c>
      <c r="Z13" s="35">
        <f t="shared" si="11"/>
        <v>2.89993481055999</v>
      </c>
      <c r="AA13" s="128"/>
      <c r="AB13" s="75">
        <f>AB16+AB18+AB19+AB20+AB21+AB17+AB32+AB29+AB33+AB28+AB31+AB30</f>
        <v>2982929</v>
      </c>
      <c r="AC13" s="107">
        <f>AC16+AC18+AC19+AC20+AC21+AC17+AC32+AC29+AC33+AC28+AC31+AC30</f>
        <v>2606751</v>
      </c>
      <c r="AD13" s="196">
        <v>430453</v>
      </c>
      <c r="AE13" s="196">
        <v>434591</v>
      </c>
      <c r="AF13" s="145"/>
      <c r="AG13" s="146"/>
      <c r="AI13" s="118"/>
      <c r="AJ13" s="118"/>
      <c r="AL13" s="118"/>
    </row>
    <row r="14" spans="1:38" ht="24" customHeight="1">
      <c r="A14" s="31" t="s">
        <v>187</v>
      </c>
      <c r="B14" s="32">
        <f aca="true" t="shared" si="19" ref="B14:H14">B22+B26+B25+B27</f>
        <v>128512</v>
      </c>
      <c r="C14" s="35">
        <v>5.68810305689751</v>
      </c>
      <c r="D14" s="32">
        <f t="shared" si="19"/>
        <v>14188</v>
      </c>
      <c r="E14" s="32">
        <f t="shared" si="19"/>
        <v>14173</v>
      </c>
      <c r="F14" s="32">
        <f t="shared" si="19"/>
        <v>9866</v>
      </c>
      <c r="G14" s="32">
        <f t="shared" si="19"/>
        <v>10497.50714285714</v>
      </c>
      <c r="H14" s="32">
        <f t="shared" si="19"/>
        <v>10148</v>
      </c>
      <c r="I14" s="33">
        <f t="shared" si="0"/>
        <v>87.62232213700078</v>
      </c>
      <c r="J14" s="33">
        <f t="shared" si="1"/>
        <v>87.42396191483735</v>
      </c>
      <c r="K14" s="32">
        <f t="shared" si="2"/>
        <v>4322</v>
      </c>
      <c r="L14" s="32">
        <f t="shared" si="3"/>
        <v>4025</v>
      </c>
      <c r="M14" s="33">
        <f t="shared" si="4"/>
        <v>39.662987780843515</v>
      </c>
      <c r="N14" s="35">
        <f t="shared" si="5"/>
        <v>43.80701398743158</v>
      </c>
      <c r="O14" s="35">
        <f t="shared" si="6"/>
        <v>35.15589755663085</v>
      </c>
      <c r="P14" s="32">
        <f aca="true" t="shared" si="20" ref="P14:U14">P22+P26+P25+P27</f>
        <v>65746</v>
      </c>
      <c r="Q14" s="32">
        <f t="shared" si="20"/>
        <v>65768</v>
      </c>
      <c r="R14" s="33">
        <f t="shared" si="12"/>
        <v>51.15942480079681</v>
      </c>
      <c r="S14" s="32">
        <f t="shared" si="20"/>
        <v>53962</v>
      </c>
      <c r="T14" s="32">
        <f t="shared" si="20"/>
        <v>60468.885714285716</v>
      </c>
      <c r="U14" s="32">
        <f t="shared" si="20"/>
        <v>56471</v>
      </c>
      <c r="V14" s="34">
        <f t="shared" si="7"/>
        <v>11784</v>
      </c>
      <c r="W14" s="34">
        <f t="shared" si="8"/>
        <v>9297</v>
      </c>
      <c r="X14" s="35">
        <f t="shared" si="9"/>
        <v>16.46331745497689</v>
      </c>
      <c r="Y14" s="35">
        <f t="shared" si="10"/>
        <v>21.83758941477336</v>
      </c>
      <c r="Z14" s="35">
        <f t="shared" si="11"/>
        <v>8.726991118454785</v>
      </c>
      <c r="AA14" s="128"/>
      <c r="AB14" s="75">
        <f>AB22+AB26+AB25+AB27</f>
        <v>51558</v>
      </c>
      <c r="AC14" s="107">
        <f>AC22+AC26+AC25+AC27</f>
        <v>44096</v>
      </c>
      <c r="AD14" s="196">
        <v>7562</v>
      </c>
      <c r="AE14" s="196">
        <v>7562</v>
      </c>
      <c r="AF14" s="145"/>
      <c r="AG14" s="146"/>
      <c r="AI14" s="118"/>
      <c r="AJ14" s="118"/>
      <c r="AL14" s="118"/>
    </row>
    <row r="15" spans="1:38" ht="24" customHeight="1">
      <c r="A15" s="26" t="s">
        <v>188</v>
      </c>
      <c r="B15" s="27">
        <f>B9-B10</f>
        <v>7230000</v>
      </c>
      <c r="C15" s="30">
        <v>15</v>
      </c>
      <c r="D15" s="27">
        <f aca="true" t="shared" si="21" ref="D15:D34">P15-AB15</f>
        <v>563955</v>
      </c>
      <c r="E15" s="27">
        <f>D15-(('[1]23收'!E27+'[1]23收'!E30+'[1]23收'!E31+'[1]23收'!E32+'[1]23收'!E33)-('[1]23上收'!E27+'[1]23上收'!E30+'[1]23上收'!E31+'[1]23上收'!E32+'[1]23上收'!E33))</f>
        <v>565224</v>
      </c>
      <c r="F15" s="27">
        <f aca="true" t="shared" si="22" ref="F15:F34">S15-AC15</f>
        <v>366864</v>
      </c>
      <c r="G15" s="27">
        <f>'[1]22收'!E704-'[1]22上收'!E704</f>
        <v>445272.2999999998</v>
      </c>
      <c r="H15" s="27">
        <f>F15-('[1]22收'!E702-'[1]22上收'!E702)</f>
        <v>393860</v>
      </c>
      <c r="I15" s="28">
        <f t="shared" si="0"/>
        <v>27.247025589072127</v>
      </c>
      <c r="J15" s="28">
        <f t="shared" si="1"/>
        <v>26.353627594532057</v>
      </c>
      <c r="K15" s="27">
        <f t="shared" si="2"/>
        <v>197091</v>
      </c>
      <c r="L15" s="27">
        <f t="shared" si="3"/>
        <v>171364</v>
      </c>
      <c r="M15" s="28">
        <f t="shared" si="4"/>
        <v>43.50886101660488</v>
      </c>
      <c r="N15" s="30">
        <f t="shared" si="5"/>
        <v>53.723178071437914</v>
      </c>
      <c r="O15" s="30">
        <f t="shared" si="6"/>
        <v>26.653959835363715</v>
      </c>
      <c r="P15" s="27">
        <f>'[1]23收'!E4</f>
        <v>3670160</v>
      </c>
      <c r="Q15" s="27">
        <f>P15-'[1]23收'!E720</f>
        <v>3687685</v>
      </c>
      <c r="R15" s="28">
        <f>P15/B15*100</f>
        <v>50.762932226832646</v>
      </c>
      <c r="S15" s="27">
        <f>'[1]22收'!E4</f>
        <v>3066273</v>
      </c>
      <c r="T15" s="27">
        <f>'[1]22收'!E704</f>
        <v>3538748.3285714285</v>
      </c>
      <c r="U15" s="27">
        <f>S15-'[1]22收'!E702</f>
        <v>3216064</v>
      </c>
      <c r="V15" s="29">
        <f t="shared" si="7"/>
        <v>603887</v>
      </c>
      <c r="W15" s="29">
        <f t="shared" si="8"/>
        <v>471621</v>
      </c>
      <c r="X15" s="30">
        <f t="shared" si="9"/>
        <v>14.664540257905315</v>
      </c>
      <c r="Y15" s="30">
        <f t="shared" si="10"/>
        <v>19.69449556513722</v>
      </c>
      <c r="Z15" s="30">
        <f t="shared" si="11"/>
        <v>3.7135071281438448</v>
      </c>
      <c r="AA15" s="127"/>
      <c r="AB15" s="101">
        <f>'[1]23上收'!E4</f>
        <v>3106205</v>
      </c>
      <c r="AC15" s="102">
        <f>'[1]22上收'!E4</f>
        <v>2699409</v>
      </c>
      <c r="AD15" s="196">
        <v>443197</v>
      </c>
      <c r="AE15" s="196">
        <v>447335</v>
      </c>
      <c r="AF15" s="145"/>
      <c r="AG15" s="146"/>
      <c r="AI15" s="118"/>
      <c r="AJ15" s="118"/>
      <c r="AL15" s="118"/>
    </row>
    <row r="16" spans="1:38" ht="24" customHeight="1">
      <c r="A16" s="37" t="s">
        <v>189</v>
      </c>
      <c r="B16" s="32">
        <v>2841068.89798829</v>
      </c>
      <c r="C16" s="35">
        <v>15.0141421597175</v>
      </c>
      <c r="D16" s="32">
        <f t="shared" si="21"/>
        <v>231798</v>
      </c>
      <c r="E16" s="32">
        <f>D16-(('[1]23收'!F27+'[1]23收'!F30+'[1]23收'!F31+'[1]23收'!F32+'[1]23收'!F33)-('[1]23上收'!F27+'[1]23上收'!F30+'[1]23上收'!F31+'[1]23上收'!F32+'[1]23上收'!F33))</f>
        <v>232547</v>
      </c>
      <c r="F16" s="32">
        <f t="shared" si="22"/>
        <v>140661</v>
      </c>
      <c r="G16" s="32">
        <f>'[1]22收'!F704-'[1]22上收'!F704</f>
        <v>178205.7785714285</v>
      </c>
      <c r="H16" s="32">
        <f>F16-('[1]22收'!F702-'[1]22上收'!F702)</f>
        <v>152424</v>
      </c>
      <c r="I16" s="33">
        <f t="shared" si="0"/>
        <v>7.474104915661317</v>
      </c>
      <c r="J16" s="33">
        <f t="shared" si="1"/>
        <v>6.6538555029146185</v>
      </c>
      <c r="K16" s="32">
        <f t="shared" si="2"/>
        <v>91137</v>
      </c>
      <c r="L16" s="32">
        <f t="shared" si="3"/>
        <v>80123</v>
      </c>
      <c r="M16" s="33">
        <f t="shared" si="4"/>
        <v>52.565868892038004</v>
      </c>
      <c r="N16" s="35">
        <f t="shared" si="5"/>
        <v>64.79194659500502</v>
      </c>
      <c r="O16" s="35">
        <f t="shared" si="6"/>
        <v>30.07322313461942</v>
      </c>
      <c r="P16" s="32">
        <f>'[1]23收'!F4</f>
        <v>1436763</v>
      </c>
      <c r="Q16" s="32">
        <f>P16-'[1]23收'!F720</f>
        <v>1446179</v>
      </c>
      <c r="R16" s="33">
        <f aca="true" t="shared" si="23" ref="R16:R33">IF(AND(P16&lt;&gt;0,B16&lt;&gt;0),P16/B16*100,"")</f>
        <v>50.57121286348762</v>
      </c>
      <c r="S16" s="32">
        <f>'[1]22收'!F4</f>
        <v>1148163</v>
      </c>
      <c r="T16" s="32">
        <f>'[1]22收'!F704</f>
        <v>1359016.557142857</v>
      </c>
      <c r="U16" s="32">
        <f>S16-'[1]22收'!F702</f>
        <v>1197385</v>
      </c>
      <c r="V16" s="34">
        <f t="shared" si="7"/>
        <v>288600</v>
      </c>
      <c r="W16" s="34">
        <f t="shared" si="8"/>
        <v>248794</v>
      </c>
      <c r="X16" s="35">
        <f t="shared" si="9"/>
        <v>20.77811230306042</v>
      </c>
      <c r="Y16" s="35">
        <f t="shared" si="10"/>
        <v>25.13580388847228</v>
      </c>
      <c r="Z16" s="35">
        <f t="shared" si="11"/>
        <v>5.720787024154728</v>
      </c>
      <c r="AA16" s="147">
        <f aca="true" t="shared" si="24" ref="AA16:AA33">RANK(X16,($X$16:$X$28,$X$29:$X$33))</f>
        <v>7</v>
      </c>
      <c r="AB16" s="101">
        <f>'[1]23上收'!F4</f>
        <v>1204965</v>
      </c>
      <c r="AC16" s="102">
        <f>'[1]22上收'!F4</f>
        <v>1007502</v>
      </c>
      <c r="AD16" s="196">
        <v>215678</v>
      </c>
      <c r="AE16" s="196">
        <v>218039</v>
      </c>
      <c r="AF16" s="145"/>
      <c r="AG16" s="146"/>
      <c r="AH16" s="77"/>
      <c r="AI16" s="118"/>
      <c r="AJ16" s="118"/>
      <c r="AL16" s="118"/>
    </row>
    <row r="17" spans="1:38" ht="24" customHeight="1">
      <c r="A17" s="37" t="s">
        <v>190</v>
      </c>
      <c r="B17" s="32">
        <v>1534757</v>
      </c>
      <c r="C17" s="35">
        <v>28.5000279557234</v>
      </c>
      <c r="D17" s="32">
        <f t="shared" si="21"/>
        <v>118593</v>
      </c>
      <c r="E17" s="32">
        <f>D17-(('[1]23收'!G27+'[1]23收'!G30+'[1]23收'!G31+'[1]23收'!G32+'[1]23收'!G33)-('[1]23上收'!G27+'[1]23上收'!G30+'[1]23上收'!G31+'[1]23上收'!G32+'[1]23上收'!G33))</f>
        <v>118346</v>
      </c>
      <c r="F17" s="32">
        <f t="shared" si="22"/>
        <v>51935</v>
      </c>
      <c r="G17" s="32">
        <f>'[1]22收'!G704-'[1]22上收'!G704</f>
        <v>80183.61428571423</v>
      </c>
      <c r="H17" s="32">
        <f>F17-('[1]22收'!G702-'[1]22上收'!G702)</f>
        <v>55925</v>
      </c>
      <c r="I17" s="33">
        <f t="shared" si="0"/>
        <v>55.195969377739964</v>
      </c>
      <c r="J17" s="33">
        <f t="shared" si="1"/>
        <v>55.087866437772746</v>
      </c>
      <c r="K17" s="32">
        <f t="shared" si="2"/>
        <v>66658</v>
      </c>
      <c r="L17" s="32">
        <f t="shared" si="3"/>
        <v>62421</v>
      </c>
      <c r="M17" s="33">
        <f t="shared" si="4"/>
        <v>111.61555654894948</v>
      </c>
      <c r="N17" s="35">
        <f t="shared" si="5"/>
        <v>128.3488976605372</v>
      </c>
      <c r="O17" s="35">
        <f t="shared" si="6"/>
        <v>47.901788983249816</v>
      </c>
      <c r="P17" s="32">
        <f>'[1]23收'!G4</f>
        <v>725986</v>
      </c>
      <c r="Q17" s="32">
        <f>P17-'[1]23收'!G720</f>
        <v>729051</v>
      </c>
      <c r="R17" s="33">
        <f t="shared" si="23"/>
        <v>47.30299324257847</v>
      </c>
      <c r="S17" s="32">
        <f>'[1]22收'!G4</f>
        <v>501096</v>
      </c>
      <c r="T17" s="32">
        <f>'[1]22收'!G704</f>
        <v>620385.5285714285</v>
      </c>
      <c r="U17" s="32">
        <f>S17-'[1]22收'!G702</f>
        <v>525734</v>
      </c>
      <c r="V17" s="34">
        <f t="shared" si="7"/>
        <v>224890</v>
      </c>
      <c r="W17" s="34">
        <f t="shared" si="8"/>
        <v>203317</v>
      </c>
      <c r="X17" s="35">
        <f t="shared" si="9"/>
        <v>38.67297911110942</v>
      </c>
      <c r="Y17" s="35">
        <f t="shared" si="10"/>
        <v>44.87962386448904</v>
      </c>
      <c r="Z17" s="35">
        <f t="shared" si="11"/>
        <v>17.02174963231966</v>
      </c>
      <c r="AA17" s="147">
        <f t="shared" si="24"/>
        <v>5</v>
      </c>
      <c r="AB17" s="149">
        <f>'[1]23上收'!G4</f>
        <v>607393</v>
      </c>
      <c r="AC17" s="107">
        <f>'[1]22上收'!G4</f>
        <v>449161</v>
      </c>
      <c r="AD17" s="198">
        <v>76415</v>
      </c>
      <c r="AE17" s="198">
        <v>76309</v>
      </c>
      <c r="AG17" s="77"/>
      <c r="AI17" s="118"/>
      <c r="AJ17" s="118"/>
      <c r="AL17" s="118"/>
    </row>
    <row r="18" spans="1:38" ht="24" customHeight="1">
      <c r="A18" s="37" t="s">
        <v>191</v>
      </c>
      <c r="B18" s="32">
        <v>182859</v>
      </c>
      <c r="C18" s="35">
        <v>4.27632031828711</v>
      </c>
      <c r="D18" s="32">
        <f t="shared" si="21"/>
        <v>20547</v>
      </c>
      <c r="E18" s="32">
        <f>D18-(('[1]23收'!K27+'[1]23收'!K30+'[1]23收'!K31+'[1]23收'!K32+'[1]23收'!K33)-('[1]23上收'!K27+'[1]23上收'!K30+'[1]23上收'!K31+'[1]23上收'!K32+'[1]23上收'!K33))</f>
        <v>20620</v>
      </c>
      <c r="F18" s="32">
        <f t="shared" si="22"/>
        <v>16111</v>
      </c>
      <c r="G18" s="32">
        <f>'[1]22收'!K704-'[1]22上收'!K704</f>
        <v>16535.642857142855</v>
      </c>
      <c r="H18" s="32">
        <f>F18-('[1]22收'!K702-'[1]22上收'!K702)</f>
        <v>16333</v>
      </c>
      <c r="I18" s="33">
        <f t="shared" si="0"/>
        <v>78.9029168480627</v>
      </c>
      <c r="J18" s="33">
        <f t="shared" si="1"/>
        <v>68.93331148615435</v>
      </c>
      <c r="K18" s="32">
        <f t="shared" si="2"/>
        <v>4436</v>
      </c>
      <c r="L18" s="32">
        <f t="shared" si="3"/>
        <v>4287</v>
      </c>
      <c r="M18" s="33">
        <f t="shared" si="4"/>
        <v>26.247474438253843</v>
      </c>
      <c r="N18" s="35">
        <f t="shared" si="5"/>
        <v>27.53398299298616</v>
      </c>
      <c r="O18" s="35">
        <f t="shared" si="6"/>
        <v>24.258852090073834</v>
      </c>
      <c r="P18" s="32">
        <f>'[1]23收'!K4</f>
        <v>91616</v>
      </c>
      <c r="Q18" s="32">
        <f>P18-'[1]23收'!K720</f>
        <v>92425</v>
      </c>
      <c r="R18" s="33">
        <f t="shared" si="23"/>
        <v>50.10199115165237</v>
      </c>
      <c r="S18" s="32">
        <f>'[1]22收'!K4</f>
        <v>85480</v>
      </c>
      <c r="T18" s="32">
        <f>'[1]22收'!K704</f>
        <v>92437.07857142857</v>
      </c>
      <c r="U18" s="32">
        <f>S18-'[1]22收'!K702</f>
        <v>88597</v>
      </c>
      <c r="V18" s="34">
        <f t="shared" si="7"/>
        <v>6136</v>
      </c>
      <c r="W18" s="34">
        <f t="shared" si="8"/>
        <v>3828</v>
      </c>
      <c r="X18" s="35">
        <f t="shared" si="9"/>
        <v>4.3206880594151045</v>
      </c>
      <c r="Y18" s="35">
        <f t="shared" si="10"/>
        <v>7.178287318671034</v>
      </c>
      <c r="Z18" s="35">
        <f t="shared" si="11"/>
        <v>-0.8882567300026789</v>
      </c>
      <c r="AA18" s="147">
        <f t="shared" si="24"/>
        <v>9</v>
      </c>
      <c r="AB18" s="101">
        <f>'[1]23上收'!K4</f>
        <v>71069</v>
      </c>
      <c r="AC18" s="102">
        <f>'[1]22上收'!K4</f>
        <v>69369</v>
      </c>
      <c r="AD18" s="196">
        <v>11485</v>
      </c>
      <c r="AE18" s="196">
        <v>12206</v>
      </c>
      <c r="AI18" s="118"/>
      <c r="AJ18" s="118"/>
      <c r="AL18" s="118"/>
    </row>
    <row r="19" spans="1:38" ht="24" customHeight="1">
      <c r="A19" s="37" t="s">
        <v>192</v>
      </c>
      <c r="B19" s="32">
        <v>115397.83</v>
      </c>
      <c r="C19" s="35">
        <v>-1.30088924952418</v>
      </c>
      <c r="D19" s="32">
        <f t="shared" si="21"/>
        <v>13449</v>
      </c>
      <c r="E19" s="32">
        <f>D19-(('[1]23收'!H27+'[1]23收'!H30+'[1]23收'!H31+'[1]23收'!H32+'[1]23收'!H33)-('[1]23上收'!H27+'[1]23上收'!H30+'[1]23上收'!H31+'[1]23上收'!H32+'[1]23上收'!H33))</f>
        <v>13466</v>
      </c>
      <c r="F19" s="32">
        <f t="shared" si="22"/>
        <v>8083</v>
      </c>
      <c r="G19" s="32">
        <f>'[1]22收'!I704-'[1]22上收'!I704</f>
        <v>9387.278571428556</v>
      </c>
      <c r="H19" s="32">
        <f>F19-('[1]22收'!I702-'[1]22上收'!I702)</f>
        <v>8209</v>
      </c>
      <c r="I19" s="33">
        <f t="shared" si="0"/>
        <v>24.297597042513864</v>
      </c>
      <c r="J19" s="33">
        <f t="shared" si="1"/>
        <v>24.31683899556869</v>
      </c>
      <c r="K19" s="32">
        <f t="shared" si="2"/>
        <v>5366</v>
      </c>
      <c r="L19" s="32">
        <f t="shared" si="3"/>
        <v>5257</v>
      </c>
      <c r="M19" s="33">
        <f t="shared" si="4"/>
        <v>64.03946887562432</v>
      </c>
      <c r="N19" s="35">
        <f t="shared" si="5"/>
        <v>66.38624273165904</v>
      </c>
      <c r="O19" s="35">
        <f t="shared" si="6"/>
        <v>43.26835938302543</v>
      </c>
      <c r="P19" s="32">
        <f>'[1]23收'!H4</f>
        <v>75521</v>
      </c>
      <c r="Q19" s="32">
        <f>P19-'[1]23收'!H720</f>
        <v>75548</v>
      </c>
      <c r="R19" s="33">
        <f t="shared" si="23"/>
        <v>65.44403824577984</v>
      </c>
      <c r="S19" s="32">
        <f>'[1]22收'!I4</f>
        <v>73091</v>
      </c>
      <c r="T19" s="32">
        <f>'[1]22收'!I704</f>
        <v>83414.62857142856</v>
      </c>
      <c r="U19" s="32">
        <f>S19-'[1]22收'!I702</f>
        <v>75697</v>
      </c>
      <c r="V19" s="34">
        <f t="shared" si="7"/>
        <v>2430</v>
      </c>
      <c r="W19" s="34">
        <f t="shared" si="8"/>
        <v>-149</v>
      </c>
      <c r="X19" s="35">
        <f t="shared" si="9"/>
        <v>-0.19683739117798593</v>
      </c>
      <c r="Y19" s="35">
        <f t="shared" si="10"/>
        <v>3.324622730568743</v>
      </c>
      <c r="Z19" s="35">
        <f t="shared" si="11"/>
        <v>-9.463122604051621</v>
      </c>
      <c r="AA19" s="147">
        <f t="shared" si="24"/>
        <v>13</v>
      </c>
      <c r="AB19" s="101">
        <f>'[1]23上收'!H4</f>
        <v>62072</v>
      </c>
      <c r="AC19" s="102">
        <f>'[1]22上收'!I4</f>
        <v>65008</v>
      </c>
      <c r="AD19" s="196">
        <v>10820</v>
      </c>
      <c r="AE19" s="196">
        <v>10832</v>
      </c>
      <c r="AI19" s="118"/>
      <c r="AJ19" s="118"/>
      <c r="AL19" s="118"/>
    </row>
    <row r="20" spans="1:38" ht="24" customHeight="1">
      <c r="A20" s="37" t="s">
        <v>193</v>
      </c>
      <c r="B20" s="32">
        <v>181500</v>
      </c>
      <c r="C20" s="35">
        <v>16.0266078554989</v>
      </c>
      <c r="D20" s="32">
        <f t="shared" si="21"/>
        <v>15766</v>
      </c>
      <c r="E20" s="32">
        <f>D20-(('[1]23收'!L27+'[1]23收'!L30+'[1]23收'!L31+'[1]23收'!L32+'[1]23收'!L33)-('[1]23上收'!L27+'[1]23上收'!L30+'[1]23上收'!L31+'[1]23上收'!L32+'[1]23上收'!L33))</f>
        <v>15811</v>
      </c>
      <c r="F20" s="32">
        <f t="shared" si="22"/>
        <v>11333</v>
      </c>
      <c r="G20" s="32">
        <f>'[1]22收'!L704-'[1]22上收'!L704</f>
        <v>13409.071428571435</v>
      </c>
      <c r="H20" s="32">
        <f>F20-('[1]22收'!L702-'[1]22上收'!L702)</f>
        <v>11752</v>
      </c>
      <c r="I20" s="33">
        <f t="shared" si="0"/>
        <v>-33.89794977149805</v>
      </c>
      <c r="J20" s="33">
        <f t="shared" si="1"/>
        <v>-33.709278436962805</v>
      </c>
      <c r="K20" s="32">
        <f t="shared" si="2"/>
        <v>4433</v>
      </c>
      <c r="L20" s="32">
        <f t="shared" si="3"/>
        <v>4059</v>
      </c>
      <c r="M20" s="33">
        <f t="shared" si="4"/>
        <v>34.538801906058545</v>
      </c>
      <c r="N20" s="35">
        <f t="shared" si="5"/>
        <v>39.115856348716136</v>
      </c>
      <c r="O20" s="35">
        <f t="shared" si="6"/>
        <v>17.57711996676019</v>
      </c>
      <c r="P20" s="32">
        <f>'[1]23收'!L4</f>
        <v>119907</v>
      </c>
      <c r="Q20" s="32">
        <f>P20-'[1]23收'!L720</f>
        <v>119976</v>
      </c>
      <c r="R20" s="33">
        <f t="shared" si="23"/>
        <v>66.06446280991736</v>
      </c>
      <c r="S20" s="32">
        <f>'[1]22收'!L4</f>
        <v>79437</v>
      </c>
      <c r="T20" s="32">
        <f>'[1]22收'!L704</f>
        <v>94628.41428571429</v>
      </c>
      <c r="U20" s="32">
        <f>S20-'[1]22收'!L702</f>
        <v>84684</v>
      </c>
      <c r="V20" s="34">
        <f t="shared" si="7"/>
        <v>40470</v>
      </c>
      <c r="W20" s="34">
        <f t="shared" si="8"/>
        <v>35292</v>
      </c>
      <c r="X20" s="35">
        <f t="shared" si="9"/>
        <v>41.67493269094516</v>
      </c>
      <c r="Y20" s="35">
        <f t="shared" si="10"/>
        <v>50.94603270516258</v>
      </c>
      <c r="Z20" s="35">
        <f t="shared" si="11"/>
        <v>26.71352564142242</v>
      </c>
      <c r="AA20" s="147">
        <f t="shared" si="24"/>
        <v>4</v>
      </c>
      <c r="AB20" s="101">
        <f>'[1]23上收'!L4</f>
        <v>104141</v>
      </c>
      <c r="AC20" s="102">
        <f>'[1]22上收'!L4</f>
        <v>68104</v>
      </c>
      <c r="AD20" s="196">
        <v>23851</v>
      </c>
      <c r="AE20" s="196">
        <v>23851</v>
      </c>
      <c r="AI20" s="118"/>
      <c r="AJ20" s="118"/>
      <c r="AL20" s="118"/>
    </row>
    <row r="21" spans="1:38" ht="24" customHeight="1">
      <c r="A21" s="37" t="s">
        <v>194</v>
      </c>
      <c r="B21" s="32">
        <v>307500</v>
      </c>
      <c r="C21" s="35">
        <v>15.0512750527491</v>
      </c>
      <c r="D21" s="32">
        <f t="shared" si="21"/>
        <v>20006</v>
      </c>
      <c r="E21" s="32">
        <f>D21-(('[1]23收'!U27+'[1]23收'!U30+'[1]23收'!U31+'[1]23收'!U32+'[1]23收'!U33)-('[1]23上收'!U27+'[1]23上收'!U30+'[1]23上收'!U31+'[1]23上收'!U32+'[1]23上收'!U33))</f>
        <v>20408</v>
      </c>
      <c r="F21" s="32">
        <f t="shared" si="22"/>
        <v>9784</v>
      </c>
      <c r="G21" s="32">
        <f>'[1]22收'!U704-'[1]22上收'!U704</f>
        <v>12812.042857142893</v>
      </c>
      <c r="H21" s="32">
        <f>F21-('[1]22收'!U702-'[1]22上收'!U702)</f>
        <v>10758</v>
      </c>
      <c r="I21" s="33">
        <f t="shared" si="0"/>
        <v>-17.449969053022485</v>
      </c>
      <c r="J21" s="33">
        <f t="shared" si="1"/>
        <v>-15.794685591681802</v>
      </c>
      <c r="K21" s="32">
        <f t="shared" si="2"/>
        <v>10222</v>
      </c>
      <c r="L21" s="32">
        <f t="shared" si="3"/>
        <v>9650</v>
      </c>
      <c r="M21" s="33">
        <f t="shared" si="4"/>
        <v>89.70068786019706</v>
      </c>
      <c r="N21" s="35">
        <f t="shared" si="5"/>
        <v>104.4766966475879</v>
      </c>
      <c r="O21" s="35">
        <f t="shared" si="6"/>
        <v>56.149961587479204</v>
      </c>
      <c r="P21" s="32">
        <f>'[1]23收'!U4</f>
        <v>183032</v>
      </c>
      <c r="Q21" s="32">
        <f>P21-'[1]23收'!U720</f>
        <v>183435</v>
      </c>
      <c r="R21" s="33">
        <f t="shared" si="23"/>
        <v>59.52260162601626</v>
      </c>
      <c r="S21" s="32">
        <f>'[1]22收'!U4</f>
        <v>125150</v>
      </c>
      <c r="T21" s="32">
        <f>'[1]22收'!U704</f>
        <v>164050.67142857146</v>
      </c>
      <c r="U21" s="32">
        <f>S21-'[1]22收'!U702</f>
        <v>129339</v>
      </c>
      <c r="V21" s="34">
        <f t="shared" si="7"/>
        <v>57882</v>
      </c>
      <c r="W21" s="34">
        <f t="shared" si="8"/>
        <v>54096</v>
      </c>
      <c r="X21" s="35">
        <f t="shared" si="9"/>
        <v>41.82497158629648</v>
      </c>
      <c r="Y21" s="35">
        <f t="shared" si="10"/>
        <v>46.25009988014383</v>
      </c>
      <c r="Z21" s="35">
        <f t="shared" si="11"/>
        <v>11.570405903332803</v>
      </c>
      <c r="AA21" s="147">
        <f t="shared" si="24"/>
        <v>3</v>
      </c>
      <c r="AB21" s="101">
        <f>'[1]23上收'!U4</f>
        <v>163026</v>
      </c>
      <c r="AC21" s="102">
        <f>'[1]22上收'!U4</f>
        <v>115366</v>
      </c>
      <c r="AD21" s="196">
        <v>24235</v>
      </c>
      <c r="AE21" s="196">
        <v>24236</v>
      </c>
      <c r="AI21" s="118"/>
      <c r="AJ21" s="118"/>
      <c r="AL21" s="118"/>
    </row>
    <row r="22" spans="1:38" ht="24" customHeight="1">
      <c r="A22" s="37" t="s">
        <v>195</v>
      </c>
      <c r="B22" s="32">
        <v>24033</v>
      </c>
      <c r="C22" s="35">
        <v>1.35762254737291</v>
      </c>
      <c r="D22" s="32">
        <f t="shared" si="21"/>
        <v>1998</v>
      </c>
      <c r="E22" s="32">
        <f>D22-(('[1]23收'!N27+'[1]23收'!N30+'[1]23收'!N31+'[1]23收'!N32+'[1]23收'!N33)-('[1]23上收'!N27+'[1]23上收'!N30+'[1]23上收'!N31+'[1]23上收'!N32+'[1]23上收'!N33))</f>
        <v>1998</v>
      </c>
      <c r="F22" s="32">
        <f t="shared" si="22"/>
        <v>1929</v>
      </c>
      <c r="G22" s="32">
        <f>'[1]22收'!N704-'[1]22上收'!N704</f>
        <v>2136.5</v>
      </c>
      <c r="H22" s="32">
        <f>F22-('[1]22收'!N702-'[1]22上收'!N702)</f>
        <v>1991</v>
      </c>
      <c r="I22" s="33">
        <f t="shared" si="0"/>
        <v>-1.1869436201780381</v>
      </c>
      <c r="J22" s="33">
        <f t="shared" si="1"/>
        <v>-1.1869436201780381</v>
      </c>
      <c r="K22" s="32">
        <f t="shared" si="2"/>
        <v>69</v>
      </c>
      <c r="L22" s="32">
        <f t="shared" si="3"/>
        <v>7</v>
      </c>
      <c r="M22" s="33">
        <f t="shared" si="4"/>
        <v>0.3515821195379206</v>
      </c>
      <c r="N22" s="35">
        <f t="shared" si="5"/>
        <v>3.576982892690513</v>
      </c>
      <c r="O22" s="35">
        <f t="shared" si="6"/>
        <v>-6.482564942663238</v>
      </c>
      <c r="P22" s="32">
        <f>'[1]23收'!N4</f>
        <v>13819</v>
      </c>
      <c r="Q22" s="32">
        <f>P22-'[1]23收'!N720</f>
        <v>13870</v>
      </c>
      <c r="R22" s="33">
        <f t="shared" si="23"/>
        <v>57.500104023634165</v>
      </c>
      <c r="S22" s="32">
        <f>'[1]22收'!N4</f>
        <v>12729</v>
      </c>
      <c r="T22" s="32">
        <f>'[1]22收'!N704</f>
        <v>14293.15</v>
      </c>
      <c r="U22" s="32">
        <f>S22-'[1]22收'!N702</f>
        <v>13470</v>
      </c>
      <c r="V22" s="34">
        <f t="shared" si="7"/>
        <v>1090</v>
      </c>
      <c r="W22" s="34">
        <f t="shared" si="8"/>
        <v>400</v>
      </c>
      <c r="X22" s="35">
        <f t="shared" si="9"/>
        <v>2.969561989606533</v>
      </c>
      <c r="Y22" s="35">
        <f t="shared" si="10"/>
        <v>8.563123576086102</v>
      </c>
      <c r="Z22" s="35">
        <f t="shared" si="11"/>
        <v>-3.317323333205069</v>
      </c>
      <c r="AA22" s="147">
        <f t="shared" si="24"/>
        <v>11</v>
      </c>
      <c r="AB22" s="101">
        <f>'[1]23上收'!N4</f>
        <v>11821</v>
      </c>
      <c r="AC22" s="102">
        <f>'[1]22上收'!N4</f>
        <v>10800</v>
      </c>
      <c r="AD22" s="196">
        <v>2022</v>
      </c>
      <c r="AE22" s="196">
        <v>2022</v>
      </c>
      <c r="AI22" s="118"/>
      <c r="AJ22" s="118"/>
      <c r="AL22" s="118"/>
    </row>
    <row r="23" spans="1:38" ht="24" customHeight="1">
      <c r="A23" s="37" t="s">
        <v>196</v>
      </c>
      <c r="B23" s="32">
        <v>75900</v>
      </c>
      <c r="C23" s="35">
        <v>10.9087861343351</v>
      </c>
      <c r="D23" s="32">
        <f t="shared" si="21"/>
        <v>6560</v>
      </c>
      <c r="E23" s="32">
        <f>D23-(('[1]23收'!X27+'[1]23收'!X30+'[1]23收'!X31+'[1]23收'!X32+'[1]23收'!X33)-('[1]23上收'!X27+'[1]23上收'!X30+'[1]23上收'!X31+'[1]23上收'!X32+'[1]23上收'!X33))</f>
        <v>6593</v>
      </c>
      <c r="F23" s="32">
        <f t="shared" si="22"/>
        <v>6166</v>
      </c>
      <c r="G23" s="32">
        <f>'[1]22收'!X704-'[1]22上收'!X704</f>
        <v>6379.892857142855</v>
      </c>
      <c r="H23" s="32">
        <f>F23-('[1]22收'!X702-'[1]22上收'!X702)</f>
        <v>6381</v>
      </c>
      <c r="I23" s="33">
        <f t="shared" si="0"/>
        <v>132.13021939136587</v>
      </c>
      <c r="J23" s="33">
        <f t="shared" si="1"/>
        <v>133.29794762915782</v>
      </c>
      <c r="K23" s="32">
        <f t="shared" si="2"/>
        <v>394</v>
      </c>
      <c r="L23" s="32">
        <f t="shared" si="3"/>
        <v>212</v>
      </c>
      <c r="M23" s="33">
        <f t="shared" si="4"/>
        <v>3.3223632659457762</v>
      </c>
      <c r="N23" s="35">
        <f t="shared" si="5"/>
        <v>6.389879987025624</v>
      </c>
      <c r="O23" s="35">
        <f t="shared" si="6"/>
        <v>2.823043378471457</v>
      </c>
      <c r="P23" s="32">
        <f>'[1]23收'!X4</f>
        <v>30426</v>
      </c>
      <c r="Q23" s="32">
        <f>P23-'[1]23收'!X720</f>
        <v>30470</v>
      </c>
      <c r="R23" s="33">
        <f t="shared" si="23"/>
        <v>40.08695652173913</v>
      </c>
      <c r="S23" s="32">
        <f>'[1]22收'!X4</f>
        <v>37209</v>
      </c>
      <c r="T23" s="32">
        <f>'[1]22收'!X704</f>
        <v>38608.53571428571</v>
      </c>
      <c r="U23" s="32">
        <f>S23-'[1]22收'!X702</f>
        <v>37780</v>
      </c>
      <c r="V23" s="34">
        <f t="shared" si="7"/>
        <v>-6783</v>
      </c>
      <c r="W23" s="34">
        <f t="shared" si="8"/>
        <v>-7310</v>
      </c>
      <c r="X23" s="35">
        <f t="shared" si="9"/>
        <v>-19.34886183165696</v>
      </c>
      <c r="Y23" s="35">
        <f t="shared" si="10"/>
        <v>-18.229460614367493</v>
      </c>
      <c r="Z23" s="35">
        <f t="shared" si="11"/>
        <v>-21.19359246058652</v>
      </c>
      <c r="AA23" s="147">
        <f t="shared" si="24"/>
        <v>18</v>
      </c>
      <c r="AB23" s="101">
        <f>'[1]23上收'!X4</f>
        <v>23866</v>
      </c>
      <c r="AC23" s="102">
        <f>'[1]22上收'!X4</f>
        <v>31043</v>
      </c>
      <c r="AD23" s="196">
        <v>2826</v>
      </c>
      <c r="AE23" s="196">
        <v>2826</v>
      </c>
      <c r="AL23" s="118"/>
    </row>
    <row r="24" spans="1:38" ht="24" customHeight="1">
      <c r="A24" s="37" t="s">
        <v>197</v>
      </c>
      <c r="B24" s="32">
        <v>87295</v>
      </c>
      <c r="C24" s="35">
        <v>37.044427611627</v>
      </c>
      <c r="D24" s="32">
        <f t="shared" si="21"/>
        <v>4969</v>
      </c>
      <c r="E24" s="32">
        <f>D24-(('[1]23收'!O27+'[1]23收'!O30+'[1]23收'!O31+'[1]23收'!O32+'[1]23收'!O33)-('[1]23上收'!O27+'[1]23上收'!O30+'[1]23上收'!O31+'[1]23上收'!O32+'[1]23上收'!O33))</f>
        <v>4969</v>
      </c>
      <c r="F24" s="32">
        <f t="shared" si="22"/>
        <v>13095</v>
      </c>
      <c r="G24" s="32">
        <f>'[1]22收'!O704-'[1]22上收'!O704</f>
        <v>13180.614285714288</v>
      </c>
      <c r="H24" s="32">
        <f>F24-('[1]22收'!O702-'[1]22上收'!O702)</f>
        <v>13092</v>
      </c>
      <c r="I24" s="33">
        <f t="shared" si="0"/>
        <v>139.8166023166023</v>
      </c>
      <c r="J24" s="33">
        <f t="shared" si="1"/>
        <v>139.8166023166023</v>
      </c>
      <c r="K24" s="32">
        <f t="shared" si="2"/>
        <v>-8126</v>
      </c>
      <c r="L24" s="32">
        <f t="shared" si="3"/>
        <v>-8123</v>
      </c>
      <c r="M24" s="33">
        <f t="shared" si="4"/>
        <v>-62.045523984112435</v>
      </c>
      <c r="N24" s="35">
        <f t="shared" si="5"/>
        <v>-62.05421916762123</v>
      </c>
      <c r="O24" s="35">
        <f t="shared" si="6"/>
        <v>-62.300694851638184</v>
      </c>
      <c r="P24" s="32">
        <f>'[1]23收'!O4</f>
        <v>43691</v>
      </c>
      <c r="Q24" s="32">
        <f>P24-'[1]23收'!O720</f>
        <v>43691</v>
      </c>
      <c r="R24" s="33">
        <f t="shared" si="23"/>
        <v>50.04983103270519</v>
      </c>
      <c r="S24" s="32">
        <f>'[1]22收'!O4</f>
        <v>35916</v>
      </c>
      <c r="T24" s="32">
        <f>'[1]22收'!O704</f>
        <v>36811.107142857145</v>
      </c>
      <c r="U24" s="32">
        <f>S24-'[1]22收'!O702</f>
        <v>36230</v>
      </c>
      <c r="V24" s="34">
        <f t="shared" si="7"/>
        <v>7775</v>
      </c>
      <c r="W24" s="34">
        <f t="shared" si="8"/>
        <v>7461</v>
      </c>
      <c r="X24" s="35">
        <f t="shared" si="9"/>
        <v>20.593430858404638</v>
      </c>
      <c r="Y24" s="35">
        <f t="shared" si="10"/>
        <v>21.647733600623678</v>
      </c>
      <c r="Z24" s="35">
        <f t="shared" si="11"/>
        <v>18.68972000880944</v>
      </c>
      <c r="AA24" s="147">
        <f t="shared" si="24"/>
        <v>8</v>
      </c>
      <c r="AB24" s="101">
        <f>'[1]23上收'!O4</f>
        <v>38722</v>
      </c>
      <c r="AC24" s="102">
        <f>'[1]22上收'!O4</f>
        <v>22821</v>
      </c>
      <c r="AD24" s="196">
        <v>2072</v>
      </c>
      <c r="AE24" s="196">
        <v>2072</v>
      </c>
      <c r="AI24" s="118"/>
      <c r="AJ24" s="118"/>
      <c r="AL24" s="118"/>
    </row>
    <row r="25" spans="1:38" ht="24" customHeight="1">
      <c r="A25" s="37" t="s">
        <v>198</v>
      </c>
      <c r="B25" s="32">
        <v>35816</v>
      </c>
      <c r="C25" s="35">
        <v>23.7234383007619</v>
      </c>
      <c r="D25" s="32">
        <f t="shared" si="21"/>
        <v>2376</v>
      </c>
      <c r="E25" s="32">
        <f>D25-(('[1]23收'!W27+'[1]23收'!W30+'[1]23收'!W31+'[1]23收'!W32+'[1]23收'!W33)-('[1]23上收'!W27+'[1]23上收'!W30+'[1]23上收'!W31+'[1]23上收'!W32+'[1]23上收'!W33))</f>
        <v>2376</v>
      </c>
      <c r="F25" s="32">
        <f t="shared" si="22"/>
        <v>1184</v>
      </c>
      <c r="G25" s="32">
        <f>'[1]22收'!W704-'[1]22上收'!W704</f>
        <v>1236.4071428571406</v>
      </c>
      <c r="H25" s="32">
        <f>F25-('[1]22收'!W702-'[1]22上收'!W702)</f>
        <v>1322</v>
      </c>
      <c r="I25" s="33">
        <f t="shared" si="0"/>
        <v>-1.3289036544850474</v>
      </c>
      <c r="J25" s="33">
        <f t="shared" si="1"/>
        <v>-1.3289036544850474</v>
      </c>
      <c r="K25" s="32">
        <f t="shared" si="2"/>
        <v>1192</v>
      </c>
      <c r="L25" s="32">
        <f t="shared" si="3"/>
        <v>1054</v>
      </c>
      <c r="M25" s="33">
        <f t="shared" si="4"/>
        <v>79.72768532526476</v>
      </c>
      <c r="N25" s="35">
        <f t="shared" si="5"/>
        <v>100.67567567567568</v>
      </c>
      <c r="O25" s="35">
        <f t="shared" si="6"/>
        <v>92.16970831383595</v>
      </c>
      <c r="P25" s="32">
        <f>'[1]23收'!W4</f>
        <v>16527</v>
      </c>
      <c r="Q25" s="32">
        <f>P25-'[1]23收'!W720</f>
        <v>16527</v>
      </c>
      <c r="R25" s="33">
        <f t="shared" si="23"/>
        <v>46.144181371454096</v>
      </c>
      <c r="S25" s="32">
        <f>'[1]22收'!W4</f>
        <v>10298</v>
      </c>
      <c r="T25" s="32">
        <f>'[1]22收'!W704</f>
        <v>10868.614285714284</v>
      </c>
      <c r="U25" s="32">
        <f>S25-'[1]22收'!W702</f>
        <v>10835</v>
      </c>
      <c r="V25" s="34">
        <f t="shared" si="7"/>
        <v>6229</v>
      </c>
      <c r="W25" s="34">
        <f t="shared" si="8"/>
        <v>5692</v>
      </c>
      <c r="X25" s="35">
        <f t="shared" si="9"/>
        <v>52.53345639132441</v>
      </c>
      <c r="Y25" s="35">
        <f t="shared" si="10"/>
        <v>60.48747329578559</v>
      </c>
      <c r="Z25" s="35">
        <f t="shared" si="11"/>
        <v>52.06170322672232</v>
      </c>
      <c r="AA25" s="147">
        <f t="shared" si="24"/>
        <v>2</v>
      </c>
      <c r="AB25" s="101">
        <f>'[1]23上收'!W4</f>
        <v>14151</v>
      </c>
      <c r="AC25" s="102">
        <f>'[1]22上收'!W4</f>
        <v>9114</v>
      </c>
      <c r="AD25" s="196">
        <v>2408</v>
      </c>
      <c r="AE25" s="196">
        <v>2408</v>
      </c>
      <c r="AL25" s="118"/>
    </row>
    <row r="26" spans="1:38" ht="24" customHeight="1">
      <c r="A26" s="37" t="s">
        <v>199</v>
      </c>
      <c r="B26" s="32">
        <v>47598</v>
      </c>
      <c r="C26" s="35">
        <v>-0.272958873288565</v>
      </c>
      <c r="D26" s="32">
        <f t="shared" si="21"/>
        <v>6756</v>
      </c>
      <c r="E26" s="32">
        <f>D26-(('[1]23收'!V27+'[1]23收'!V30+'[1]23收'!V31+'[1]23收'!V32+'[1]23收'!V33)-('[1]23上收'!V27+'[1]23上收'!V30+'[1]23上收'!V31+'[1]23上收'!V32+'[1]23上收'!V33))</f>
        <v>6741</v>
      </c>
      <c r="F26" s="32">
        <f t="shared" si="22"/>
        <v>5403</v>
      </c>
      <c r="G26" s="32">
        <f>'[1]22收'!V704-'[1]22上收'!V704</f>
        <v>5666.0999999999985</v>
      </c>
      <c r="H26" s="32">
        <f>F26-('[1]22收'!V702-'[1]22上收'!V702)</f>
        <v>5485</v>
      </c>
      <c r="I26" s="33">
        <f t="shared" si="0"/>
        <v>229.8828125</v>
      </c>
      <c r="J26" s="33">
        <f t="shared" si="1"/>
        <v>229.150390625</v>
      </c>
      <c r="K26" s="32">
        <f t="shared" si="2"/>
        <v>1353</v>
      </c>
      <c r="L26" s="32">
        <f t="shared" si="3"/>
        <v>1256</v>
      </c>
      <c r="M26" s="33">
        <f t="shared" si="4"/>
        <v>22.898814949863265</v>
      </c>
      <c r="N26" s="35">
        <f t="shared" si="5"/>
        <v>25.04164353137146</v>
      </c>
      <c r="O26" s="35">
        <f t="shared" si="6"/>
        <v>19.23545295706044</v>
      </c>
      <c r="P26" s="32">
        <f>'[1]23收'!V4</f>
        <v>24845</v>
      </c>
      <c r="Q26" s="32">
        <f>P26-'[1]23收'!V720</f>
        <v>24816</v>
      </c>
      <c r="R26" s="33">
        <f t="shared" si="23"/>
        <v>52.19757132652633</v>
      </c>
      <c r="S26" s="32">
        <f>'[1]22收'!V4</f>
        <v>23387</v>
      </c>
      <c r="T26" s="32">
        <f>'[1]22收'!V704</f>
        <v>27148.114285714284</v>
      </c>
      <c r="U26" s="32">
        <f>S26-'[1]22收'!V702</f>
        <v>24461</v>
      </c>
      <c r="V26" s="34">
        <f t="shared" si="7"/>
        <v>1458</v>
      </c>
      <c r="W26" s="34">
        <f t="shared" si="8"/>
        <v>355</v>
      </c>
      <c r="X26" s="35">
        <f t="shared" si="9"/>
        <v>1.4512898082662196</v>
      </c>
      <c r="Y26" s="35">
        <f t="shared" si="10"/>
        <v>6.234232693376662</v>
      </c>
      <c r="Z26" s="35">
        <f t="shared" si="11"/>
        <v>-8.483514771875756</v>
      </c>
      <c r="AA26" s="147">
        <f t="shared" si="24"/>
        <v>12</v>
      </c>
      <c r="AB26" s="101">
        <f>'[1]23上收'!V4</f>
        <v>18089</v>
      </c>
      <c r="AC26" s="102">
        <f>'[1]22上收'!V4</f>
        <v>17984</v>
      </c>
      <c r="AD26" s="196">
        <v>2048</v>
      </c>
      <c r="AE26" s="196">
        <v>2048</v>
      </c>
      <c r="AG26" s="77"/>
      <c r="AJ26" s="118"/>
      <c r="AL26" s="118"/>
    </row>
    <row r="27" spans="1:38" ht="24" customHeight="1">
      <c r="A27" s="37" t="s">
        <v>200</v>
      </c>
      <c r="B27" s="32">
        <v>21065</v>
      </c>
      <c r="C27" s="35">
        <v>-0.672935724197465</v>
      </c>
      <c r="D27" s="32">
        <f t="shared" si="21"/>
        <v>3058</v>
      </c>
      <c r="E27" s="32">
        <f>D27-(('[1]23收'!R27+'[1]23收'!R30+'[1]23收'!R31+'[1]23收'!R32+'[1]23收'!R33)-('[1]23上收'!R27+'[1]23上收'!R30+'[1]23上收'!R31+'[1]23上收'!R32+'[1]23上收'!R33))</f>
        <v>3058</v>
      </c>
      <c r="F27" s="32">
        <f t="shared" si="22"/>
        <v>1350</v>
      </c>
      <c r="G27" s="32">
        <f>'[1]22收'!R704-'[1]22上收'!R704</f>
        <v>1458.5</v>
      </c>
      <c r="H27" s="32">
        <f>F27-('[1]22收'!R702-'[1]22上收'!R702)</f>
        <v>1350</v>
      </c>
      <c r="I27" s="33">
        <f t="shared" si="0"/>
        <v>182.1033210332103</v>
      </c>
      <c r="J27" s="33">
        <f t="shared" si="1"/>
        <v>182.1033210332103</v>
      </c>
      <c r="K27" s="32">
        <f t="shared" si="2"/>
        <v>1708</v>
      </c>
      <c r="L27" s="32">
        <f t="shared" si="3"/>
        <v>1708</v>
      </c>
      <c r="M27" s="33">
        <f t="shared" si="4"/>
        <v>126.51851851851852</v>
      </c>
      <c r="N27" s="35">
        <f t="shared" si="5"/>
        <v>126.51851851851852</v>
      </c>
      <c r="O27" s="35">
        <f t="shared" si="6"/>
        <v>109.66746657524853</v>
      </c>
      <c r="P27" s="32">
        <f>'[1]23收'!R4</f>
        <v>10555</v>
      </c>
      <c r="Q27" s="32">
        <f>P27-'[1]23收'!R720</f>
        <v>10555</v>
      </c>
      <c r="R27" s="33">
        <f t="shared" si="23"/>
        <v>50.10681224780441</v>
      </c>
      <c r="S27" s="32">
        <f>'[1]22收'!R4</f>
        <v>7548</v>
      </c>
      <c r="T27" s="32">
        <f>'[1]22收'!R704</f>
        <v>8159.007142857143</v>
      </c>
      <c r="U27" s="32">
        <f>S27-'[1]22收'!R702</f>
        <v>7705</v>
      </c>
      <c r="V27" s="34">
        <f t="shared" si="7"/>
        <v>3007</v>
      </c>
      <c r="W27" s="34">
        <f t="shared" si="8"/>
        <v>2850</v>
      </c>
      <c r="X27" s="35">
        <f t="shared" si="9"/>
        <v>36.988968202465934</v>
      </c>
      <c r="Y27" s="35">
        <f t="shared" si="10"/>
        <v>39.83836777954425</v>
      </c>
      <c r="Z27" s="35">
        <f t="shared" si="11"/>
        <v>29.366230660068048</v>
      </c>
      <c r="AA27" s="147">
        <f t="shared" si="24"/>
        <v>6</v>
      </c>
      <c r="AB27" s="101">
        <f>'[1]23上收'!R4</f>
        <v>7497</v>
      </c>
      <c r="AC27" s="102">
        <f>'[1]22上收'!R4</f>
        <v>6198</v>
      </c>
      <c r="AD27" s="196">
        <v>1084</v>
      </c>
      <c r="AE27" s="196">
        <v>1084</v>
      </c>
      <c r="AI27" s="118"/>
      <c r="AJ27" s="118"/>
      <c r="AL27" s="118"/>
    </row>
    <row r="28" spans="1:38" ht="24" customHeight="1">
      <c r="A28" s="37" t="s">
        <v>201</v>
      </c>
      <c r="B28" s="32">
        <v>720508</v>
      </c>
      <c r="C28" s="35">
        <v>10.9314767699124</v>
      </c>
      <c r="D28" s="32">
        <f t="shared" si="21"/>
        <v>32709</v>
      </c>
      <c r="E28" s="32">
        <f>D28-(('[1]23收'!I27+'[1]23收'!I30+'[1]23收'!I31+'[1]23收'!I32+'[1]23收'!I33)-('[1]23上收'!I27+'[1]23上收'!I30+'[1]23上收'!I31+'[1]23上收'!I32+'[1]23上收'!I33))</f>
        <v>32738</v>
      </c>
      <c r="F28" s="32">
        <f t="shared" si="22"/>
        <v>34823</v>
      </c>
      <c r="G28" s="32">
        <f>'[1]22收'!H704+'[1]22收'!J704-'[1]22上收'!H704-'[1]22上收'!J704</f>
        <v>36498.30714285711</v>
      </c>
      <c r="H28" s="32">
        <f>F28-('[1]22收'!H702+'[1]22收'!J702-'[1]22上收'!H702-'[1]22上收'!J702)</f>
        <v>37892</v>
      </c>
      <c r="I28" s="33">
        <f t="shared" si="0"/>
        <v>144.82784431137725</v>
      </c>
      <c r="J28" s="33">
        <f t="shared" si="1"/>
        <v>140.1907556859868</v>
      </c>
      <c r="K28" s="32">
        <f t="shared" si="2"/>
        <v>-2114</v>
      </c>
      <c r="L28" s="32">
        <f t="shared" si="3"/>
        <v>-5154</v>
      </c>
      <c r="M28" s="33">
        <f t="shared" si="4"/>
        <v>-13.601815686688484</v>
      </c>
      <c r="N28" s="35">
        <f t="shared" si="5"/>
        <v>-6.070700399161474</v>
      </c>
      <c r="O28" s="35">
        <f t="shared" si="6"/>
        <v>-10.38214492531251</v>
      </c>
      <c r="P28" s="32">
        <f>'[1]23收'!I4</f>
        <v>350506</v>
      </c>
      <c r="Q28" s="32">
        <f>P28-'[1]23收'!I720</f>
        <v>352048</v>
      </c>
      <c r="R28" s="33">
        <f t="shared" si="23"/>
        <v>48.647065681435876</v>
      </c>
      <c r="S28" s="32">
        <f>'[1]22收'!H4+'[1]22收'!J4</f>
        <v>386604</v>
      </c>
      <c r="T28" s="32">
        <f>'[1]22收'!H704+'[1]22收'!J704</f>
        <v>415686.29285714286</v>
      </c>
      <c r="U28" s="32">
        <f>S28-'[1]22收'!H702-'[1]22收'!J702</f>
        <v>406902</v>
      </c>
      <c r="V28" s="34">
        <f t="shared" si="7"/>
        <v>-36098</v>
      </c>
      <c r="W28" s="34">
        <f t="shared" si="8"/>
        <v>-54854</v>
      </c>
      <c r="X28" s="35">
        <f t="shared" si="9"/>
        <v>-13.480887289814255</v>
      </c>
      <c r="Y28" s="35">
        <f t="shared" si="10"/>
        <v>-9.337202925991454</v>
      </c>
      <c r="Z28" s="35">
        <f t="shared" si="11"/>
        <v>-15.68016409902241</v>
      </c>
      <c r="AA28" s="147">
        <f t="shared" si="24"/>
        <v>15</v>
      </c>
      <c r="AB28" s="149">
        <f>'[1]23上收'!I4</f>
        <v>317797</v>
      </c>
      <c r="AC28" s="107">
        <f>'[1]22上收'!H4+'[1]22上收'!J4</f>
        <v>351781</v>
      </c>
      <c r="AD28" s="196">
        <v>13360</v>
      </c>
      <c r="AE28" s="196">
        <v>13630</v>
      </c>
      <c r="AL28" s="118"/>
    </row>
    <row r="29" spans="1:38" ht="24" customHeight="1">
      <c r="A29" s="37" t="s">
        <v>202</v>
      </c>
      <c r="B29" s="32">
        <v>133405</v>
      </c>
      <c r="C29" s="35">
        <v>24.4580735750483</v>
      </c>
      <c r="D29" s="32">
        <f t="shared" si="21"/>
        <v>6872</v>
      </c>
      <c r="E29" s="32">
        <f>D29-(('[1]23收'!M27+'[1]23收'!M30+'[1]23收'!M31+'[1]23收'!M32+'[1]23收'!M33)-('[1]23上收'!M27+'[1]23上收'!M30+'[1]23上收'!M31+'[1]23上收'!M32+'[1]23上收'!M33))</f>
        <v>6872</v>
      </c>
      <c r="F29" s="32">
        <f t="shared" si="22"/>
        <v>7702</v>
      </c>
      <c r="G29" s="32">
        <f>'[1]22收'!M704-'[1]22上收'!M704</f>
        <v>8177.28571428571</v>
      </c>
      <c r="H29" s="32">
        <f>F29-('[1]22收'!M702-'[1]22上收'!M702)</f>
        <v>7838</v>
      </c>
      <c r="I29" s="33">
        <f t="shared" si="0"/>
        <v>-40.79434823813216</v>
      </c>
      <c r="J29" s="33">
        <f t="shared" si="1"/>
        <v>-42.989878878380615</v>
      </c>
      <c r="K29" s="32">
        <f t="shared" si="2"/>
        <v>-830</v>
      </c>
      <c r="L29" s="32">
        <f t="shared" si="3"/>
        <v>-966</v>
      </c>
      <c r="M29" s="33">
        <f t="shared" si="4"/>
        <v>-12.324572595049757</v>
      </c>
      <c r="N29" s="35">
        <f t="shared" si="5"/>
        <v>-10.776421708647105</v>
      </c>
      <c r="O29" s="35">
        <f t="shared" si="6"/>
        <v>-15.962334690169588</v>
      </c>
      <c r="P29" s="32">
        <f>'[1]23收'!M4</f>
        <v>59472</v>
      </c>
      <c r="Q29" s="32">
        <f>P29-'[1]23收'!M720</f>
        <v>60249</v>
      </c>
      <c r="R29" s="33">
        <f t="shared" si="23"/>
        <v>44.58003822945167</v>
      </c>
      <c r="S29" s="32">
        <f>'[1]22收'!M4</f>
        <v>58192</v>
      </c>
      <c r="T29" s="32">
        <f>'[1]22收'!M704</f>
        <v>65211.07142857143</v>
      </c>
      <c r="U29" s="32">
        <f>S29-'[1]22收'!M702</f>
        <v>63160</v>
      </c>
      <c r="V29" s="34">
        <f t="shared" si="7"/>
        <v>1280</v>
      </c>
      <c r="W29" s="34">
        <f t="shared" si="8"/>
        <v>-2911</v>
      </c>
      <c r="X29" s="35">
        <f t="shared" si="9"/>
        <v>-4.6089297023432545</v>
      </c>
      <c r="Y29" s="35">
        <f t="shared" si="10"/>
        <v>2.1996150673632116</v>
      </c>
      <c r="Z29" s="35">
        <f t="shared" si="11"/>
        <v>-8.800762359590564</v>
      </c>
      <c r="AA29" s="147">
        <f t="shared" si="24"/>
        <v>14</v>
      </c>
      <c r="AB29" s="101">
        <f>'[1]23上收'!M4</f>
        <v>52600</v>
      </c>
      <c r="AC29" s="102">
        <f>'[1]22上收'!M4</f>
        <v>50490</v>
      </c>
      <c r="AD29" s="196">
        <v>11607</v>
      </c>
      <c r="AE29" s="196">
        <v>12054</v>
      </c>
      <c r="AI29" s="118"/>
      <c r="AJ29" s="118"/>
      <c r="AL29" s="118"/>
    </row>
    <row r="30" spans="1:38" ht="24" customHeight="1">
      <c r="A30" s="37" t="s">
        <v>203</v>
      </c>
      <c r="B30" s="32">
        <v>715550</v>
      </c>
      <c r="C30" s="35">
        <v>5.49285901054257</v>
      </c>
      <c r="D30" s="32">
        <f t="shared" si="21"/>
        <v>34930</v>
      </c>
      <c r="E30" s="32">
        <f>D30-(('[1]23收'!P27+'[1]23收'!P30+'[1]23收'!P31+'[1]23收'!P32+'[1]23收'!P33)-('[1]23上收'!P27+'[1]23上收'!P30+'[1]23上收'!P31+'[1]23上收'!P32+'[1]23上收'!P33))</f>
        <v>35099</v>
      </c>
      <c r="F30" s="32">
        <f t="shared" si="22"/>
        <v>36289</v>
      </c>
      <c r="G30" s="32">
        <f>'[1]22收'!P704-'[1]22上收'!P704</f>
        <v>37744.34285714285</v>
      </c>
      <c r="H30" s="32">
        <f>F30-('[1]22收'!P702-'[1]22上收'!P702)</f>
        <v>37874</v>
      </c>
      <c r="I30" s="33">
        <f t="shared" si="0"/>
        <v>13.938089180285097</v>
      </c>
      <c r="J30" s="33">
        <f t="shared" si="1"/>
        <v>13.434813522073563</v>
      </c>
      <c r="K30" s="32">
        <f t="shared" si="2"/>
        <v>-1359</v>
      </c>
      <c r="L30" s="32">
        <f t="shared" si="3"/>
        <v>-2775</v>
      </c>
      <c r="M30" s="33">
        <f t="shared" si="4"/>
        <v>-7.326926123462006</v>
      </c>
      <c r="N30" s="35">
        <f t="shared" si="5"/>
        <v>-3.744936482129571</v>
      </c>
      <c r="O30" s="35">
        <f t="shared" si="6"/>
        <v>-7.456330258006483</v>
      </c>
      <c r="P30" s="32">
        <f>'[1]23收'!P4</f>
        <v>308193</v>
      </c>
      <c r="Q30" s="32">
        <f>P30-'[1]23收'!P720</f>
        <v>309188</v>
      </c>
      <c r="R30" s="33">
        <f t="shared" si="23"/>
        <v>43.07078471106142</v>
      </c>
      <c r="S30" s="32">
        <f>'[1]22收'!P4</f>
        <v>351722</v>
      </c>
      <c r="T30" s="32">
        <f>'[1]22收'!P704</f>
        <v>370133.21428571426</v>
      </c>
      <c r="U30" s="32">
        <f>S30-'[1]22收'!P702</f>
        <v>360180</v>
      </c>
      <c r="V30" s="34">
        <f t="shared" si="7"/>
        <v>-43529</v>
      </c>
      <c r="W30" s="34">
        <f t="shared" si="8"/>
        <v>-50992</v>
      </c>
      <c r="X30" s="35">
        <f t="shared" si="9"/>
        <v>-14.157365761563662</v>
      </c>
      <c r="Y30" s="35">
        <f t="shared" si="10"/>
        <v>-12.375967383331153</v>
      </c>
      <c r="Z30" s="35">
        <f t="shared" si="11"/>
        <v>-16.73457336306522</v>
      </c>
      <c r="AA30" s="147">
        <f t="shared" si="24"/>
        <v>16</v>
      </c>
      <c r="AB30" s="101">
        <f>'[1]23上收'!P4</f>
        <v>273263</v>
      </c>
      <c r="AC30" s="102">
        <f>'[1]22上收'!P4</f>
        <v>315433</v>
      </c>
      <c r="AD30" s="196">
        <v>30657</v>
      </c>
      <c r="AE30" s="196">
        <v>30942</v>
      </c>
      <c r="AG30" s="77"/>
      <c r="AI30" s="118"/>
      <c r="AJ30" s="118"/>
      <c r="AL30" s="118"/>
    </row>
    <row r="31" spans="1:38" ht="24" customHeight="1">
      <c r="A31" s="37" t="s">
        <v>204</v>
      </c>
      <c r="B31" s="32">
        <v>59269</v>
      </c>
      <c r="C31" s="35">
        <v>14.9897290757027</v>
      </c>
      <c r="D31" s="32">
        <f t="shared" si="21"/>
        <v>6104</v>
      </c>
      <c r="E31" s="32">
        <f>D31-(('[1]23收'!Q27+'[1]23收'!Q30+'[1]23收'!Q31+'[1]23收'!Q32+'[1]23收'!Q33)-('[1]23上收'!Q27+'[1]23上收'!Q30+'[1]23上收'!Q31+'[1]23上收'!Q32+'[1]23上收'!Q33))</f>
        <v>6104</v>
      </c>
      <c r="F31" s="32">
        <f t="shared" si="22"/>
        <v>9010</v>
      </c>
      <c r="G31" s="32">
        <f>'[1]22收'!Q704-'[1]22上收'!Q704</f>
        <v>9286.928571428572</v>
      </c>
      <c r="H31" s="32">
        <f>F31-('[1]22收'!Q702-'[1]22上收'!Q702)</f>
        <v>9030</v>
      </c>
      <c r="I31" s="33">
        <f t="shared" si="0"/>
        <v>113.87526278906796</v>
      </c>
      <c r="J31" s="33">
        <f t="shared" si="1"/>
        <v>113.87526278906796</v>
      </c>
      <c r="K31" s="32">
        <f t="shared" si="2"/>
        <v>-2906</v>
      </c>
      <c r="L31" s="32">
        <f t="shared" si="3"/>
        <v>-2926</v>
      </c>
      <c r="M31" s="33">
        <f t="shared" si="4"/>
        <v>-32.4031007751938</v>
      </c>
      <c r="N31" s="35">
        <f t="shared" si="5"/>
        <v>-32.25305216426193</v>
      </c>
      <c r="O31" s="35">
        <f t="shared" si="6"/>
        <v>-34.27321042632887</v>
      </c>
      <c r="P31" s="32">
        <f>'[1]23收'!Q4</f>
        <v>28056</v>
      </c>
      <c r="Q31" s="32">
        <f>P31-'[1]23收'!Q720</f>
        <v>28056</v>
      </c>
      <c r="R31" s="33">
        <f t="shared" si="23"/>
        <v>47.33671902680997</v>
      </c>
      <c r="S31" s="32">
        <f>'[1]22收'!Q4</f>
        <v>26334</v>
      </c>
      <c r="T31" s="32">
        <f>'[1]22收'!Q704</f>
        <v>28638.614285714284</v>
      </c>
      <c r="U31" s="32">
        <f>S31-'[1]22收'!Q702</f>
        <v>27064</v>
      </c>
      <c r="V31" s="34">
        <f t="shared" si="7"/>
        <v>1722</v>
      </c>
      <c r="W31" s="34">
        <f t="shared" si="8"/>
        <v>992</v>
      </c>
      <c r="X31" s="35">
        <f t="shared" si="9"/>
        <v>3.6653857522908657</v>
      </c>
      <c r="Y31" s="35">
        <f t="shared" si="10"/>
        <v>6.539074960127592</v>
      </c>
      <c r="Z31" s="35">
        <f t="shared" si="11"/>
        <v>-2.0343661879091313</v>
      </c>
      <c r="AA31" s="147">
        <f t="shared" si="24"/>
        <v>10</v>
      </c>
      <c r="AB31" s="101">
        <f>'[1]23上收'!Q4</f>
        <v>21952</v>
      </c>
      <c r="AC31" s="102">
        <f>'[1]22上收'!Q4</f>
        <v>17324</v>
      </c>
      <c r="AD31" s="196">
        <v>2854</v>
      </c>
      <c r="AE31" s="196">
        <v>2854</v>
      </c>
      <c r="AI31" s="118"/>
      <c r="AJ31" s="118"/>
      <c r="AL31" s="118"/>
    </row>
    <row r="32" spans="1:38" ht="24" customHeight="1">
      <c r="A32" s="37" t="s">
        <v>205</v>
      </c>
      <c r="B32" s="32">
        <v>99148</v>
      </c>
      <c r="C32" s="35">
        <v>50.6015939505565</v>
      </c>
      <c r="D32" s="32">
        <f t="shared" si="21"/>
        <v>2729</v>
      </c>
      <c r="E32" s="32">
        <f>D32-(('[1]23收'!T27+'[1]23收'!T30+'[1]23收'!T31+'[1]23收'!T32+'[1]23收'!T33)-('[1]23上收'!T27+'[1]23上收'!T30+'[1]23上收'!T31+'[1]23上收'!T32+'[1]23上收'!T33))</f>
        <v>2733</v>
      </c>
      <c r="F32" s="32">
        <f t="shared" si="22"/>
        <v>5178</v>
      </c>
      <c r="G32" s="32">
        <f>'[1]22收'!T704-'[1]22上收'!T704</f>
        <v>5808.671428571426</v>
      </c>
      <c r="H32" s="32">
        <f>F32-('[1]22收'!T702-'[1]22上收'!T702)</f>
        <v>5582</v>
      </c>
      <c r="I32" s="33">
        <f t="shared" si="0"/>
        <v>-31.085858585858585</v>
      </c>
      <c r="J32" s="33">
        <f t="shared" si="1"/>
        <v>-30.98484848484848</v>
      </c>
      <c r="K32" s="32">
        <f t="shared" si="2"/>
        <v>-2449</v>
      </c>
      <c r="L32" s="32">
        <f t="shared" si="3"/>
        <v>-2849</v>
      </c>
      <c r="M32" s="33">
        <f t="shared" si="4"/>
        <v>-51.039054102472235</v>
      </c>
      <c r="N32" s="35">
        <f t="shared" si="5"/>
        <v>-47.29625337968327</v>
      </c>
      <c r="O32" s="35">
        <f t="shared" si="6"/>
        <v>-53.01851665121355</v>
      </c>
      <c r="P32" s="32">
        <f>'[1]23收'!T4</f>
        <v>61545</v>
      </c>
      <c r="Q32" s="32">
        <f>P32-'[1]23收'!T720</f>
        <v>61599</v>
      </c>
      <c r="R32" s="33">
        <f t="shared" si="23"/>
        <v>62.07386936700689</v>
      </c>
      <c r="S32" s="32">
        <f>'[1]22收'!T4</f>
        <v>32981</v>
      </c>
      <c r="T32" s="32">
        <f>'[1]22收'!T704</f>
        <v>38510.40714285714</v>
      </c>
      <c r="U32" s="32">
        <f>S32-'[1]22收'!T702</f>
        <v>35785</v>
      </c>
      <c r="V32" s="34">
        <f t="shared" si="7"/>
        <v>28564</v>
      </c>
      <c r="W32" s="34">
        <f t="shared" si="8"/>
        <v>25814</v>
      </c>
      <c r="X32" s="35">
        <f t="shared" si="9"/>
        <v>72.1363699874249</v>
      </c>
      <c r="Y32" s="35">
        <f t="shared" si="10"/>
        <v>86.60744064764562</v>
      </c>
      <c r="Z32" s="35">
        <f t="shared" si="11"/>
        <v>59.81394268747762</v>
      </c>
      <c r="AA32" s="147">
        <f t="shared" si="24"/>
        <v>1</v>
      </c>
      <c r="AB32" s="101">
        <f>'[1]23上收'!T4</f>
        <v>58816</v>
      </c>
      <c r="AC32" s="102">
        <f>'[1]22上收'!T4</f>
        <v>27803</v>
      </c>
      <c r="AD32" s="196">
        <v>3960</v>
      </c>
      <c r="AE32" s="196">
        <v>3960</v>
      </c>
      <c r="AI32" s="118"/>
      <c r="AJ32" s="118"/>
      <c r="AL32" s="118"/>
    </row>
    <row r="33" spans="1:38" ht="24" customHeight="1">
      <c r="A33" s="37" t="s">
        <v>206</v>
      </c>
      <c r="B33" s="32">
        <v>118580</v>
      </c>
      <c r="C33" s="35">
        <v>-22.0181081532537</v>
      </c>
      <c r="D33" s="32">
        <f t="shared" si="21"/>
        <v>23624</v>
      </c>
      <c r="E33" s="32">
        <f>D33-(('[1]23收'!S27+'[1]23收'!S30+'[1]23收'!S31+'[1]23收'!S32+'[1]23收'!S33)-('[1]23上收'!S27+'[1]23上收'!S30+'[1]23上收'!S31+'[1]23上收'!S32+'[1]23上收'!S33))</f>
        <v>23634</v>
      </c>
      <c r="F33" s="32">
        <f t="shared" si="22"/>
        <v>9966</v>
      </c>
      <c r="G33" s="32">
        <f>'[1]22收'!S704-'[1]22上收'!S704</f>
        <v>10219.07142857142</v>
      </c>
      <c r="H33" s="32">
        <f>F33-('[1]22收'!S702-'[1]22上收'!S702)</f>
        <v>10021</v>
      </c>
      <c r="I33" s="33">
        <f t="shared" si="0"/>
        <v>327.11986982462486</v>
      </c>
      <c r="J33" s="33">
        <f t="shared" si="1"/>
        <v>316.2381120112716</v>
      </c>
      <c r="K33" s="32">
        <f t="shared" si="2"/>
        <v>13658</v>
      </c>
      <c r="L33" s="32">
        <f t="shared" si="3"/>
        <v>13613</v>
      </c>
      <c r="M33" s="33">
        <f t="shared" si="4"/>
        <v>135.844726075242</v>
      </c>
      <c r="N33" s="35">
        <f t="shared" si="5"/>
        <v>137.04595625125427</v>
      </c>
      <c r="O33" s="35">
        <f t="shared" si="6"/>
        <v>131.1756030391357</v>
      </c>
      <c r="P33" s="32">
        <f>'[1]23收'!S4</f>
        <v>69459</v>
      </c>
      <c r="Q33" s="32">
        <f>P33-'[1]23收'!S720</f>
        <v>69728</v>
      </c>
      <c r="R33" s="33">
        <f t="shared" si="23"/>
        <v>58.5756451340867</v>
      </c>
      <c r="S33" s="32">
        <f>'[1]22收'!S4</f>
        <v>79376</v>
      </c>
      <c r="T33" s="32">
        <f>'[1]22收'!S704</f>
        <v>79022.82142857142</v>
      </c>
      <c r="U33" s="32">
        <f>S33-'[1]22收'!S702</f>
        <v>85773</v>
      </c>
      <c r="V33" s="34">
        <f t="shared" si="7"/>
        <v>-9917</v>
      </c>
      <c r="W33" s="34">
        <f t="shared" si="8"/>
        <v>-16045</v>
      </c>
      <c r="X33" s="35">
        <f t="shared" si="9"/>
        <v>-18.7063528149884</v>
      </c>
      <c r="Y33" s="35">
        <f t="shared" si="10"/>
        <v>-12.493700866760733</v>
      </c>
      <c r="Z33" s="35">
        <f t="shared" si="11"/>
        <v>-12.102606887070133</v>
      </c>
      <c r="AA33" s="147">
        <f t="shared" si="24"/>
        <v>17</v>
      </c>
      <c r="AB33" s="101">
        <f>'[1]23上收'!S4</f>
        <v>45835</v>
      </c>
      <c r="AC33" s="102">
        <f>'[1]22上收'!S4</f>
        <v>69410</v>
      </c>
      <c r="AD33" s="196">
        <v>5531</v>
      </c>
      <c r="AE33" s="196">
        <v>5678</v>
      </c>
      <c r="AI33" s="118"/>
      <c r="AJ33" s="118"/>
      <c r="AL33" s="118"/>
    </row>
    <row r="34" spans="1:38" ht="24" customHeight="1">
      <c r="A34" s="164" t="s">
        <v>207</v>
      </c>
      <c r="B34" s="165"/>
      <c r="C34" s="165"/>
      <c r="D34" s="165">
        <f t="shared" si="21"/>
        <v>11111</v>
      </c>
      <c r="E34" s="165">
        <f>D34-(('[1]23收'!J27+'[1]23收'!J30+'[1]23收'!J31+'[1]23收'!J32+'[1]23收'!J33)-('[1]23上收'!J27+'[1]23上收'!J30+'[1]23上收'!J31+'[1]23上收'!J32+'[1]23上收'!J33))</f>
        <v>11111</v>
      </c>
      <c r="F34" s="166">
        <f t="shared" si="22"/>
        <v>-3138</v>
      </c>
      <c r="G34" s="166">
        <f>'[1]22收'!Y704-'[1]22上收'!Y704</f>
        <v>-3053.75</v>
      </c>
      <c r="H34" s="166">
        <f>F34-('[1]22收'!Y702-'[1]22上收'!Y702)</f>
        <v>601</v>
      </c>
      <c r="I34" s="176">
        <f t="shared" si="0"/>
        <v>3812.323943661972</v>
      </c>
      <c r="J34" s="177">
        <f t="shared" si="1"/>
        <v>3812.323943661972</v>
      </c>
      <c r="K34" s="165">
        <f t="shared" si="2"/>
        <v>14249</v>
      </c>
      <c r="L34" s="165">
        <f t="shared" si="3"/>
        <v>10510</v>
      </c>
      <c r="M34" s="178">
        <f t="shared" si="4"/>
        <v>1748.7520798668886</v>
      </c>
      <c r="N34" s="179">
        <f t="shared" si="5"/>
      </c>
      <c r="O34" s="180">
        <f t="shared" si="6"/>
      </c>
      <c r="P34" s="165">
        <f>'[1]23收'!J4</f>
        <v>20241</v>
      </c>
      <c r="Q34" s="165">
        <f>P34-'[1]23收'!J720</f>
        <v>20274</v>
      </c>
      <c r="R34" s="178"/>
      <c r="S34" s="166">
        <f>'[1]22收'!Y4</f>
        <v>-8440</v>
      </c>
      <c r="T34" s="166">
        <f>'[1]22收'!Y704</f>
        <v>-8275.5</v>
      </c>
      <c r="U34" s="166">
        <f>S34-'[1]22收'!Y702</f>
        <v>5283</v>
      </c>
      <c r="V34" s="182">
        <f t="shared" si="7"/>
        <v>28681</v>
      </c>
      <c r="W34" s="182">
        <f t="shared" si="8"/>
        <v>14991</v>
      </c>
      <c r="X34" s="183">
        <f t="shared" si="9"/>
        <v>283.75922771152756</v>
      </c>
      <c r="Y34" s="179">
        <f t="shared" si="10"/>
      </c>
      <c r="Z34" s="180">
        <f t="shared" si="11"/>
      </c>
      <c r="AA34" s="199"/>
      <c r="AB34" s="200">
        <f>'[1]23上收'!J4</f>
        <v>9130</v>
      </c>
      <c r="AC34" s="201">
        <f>'[1]22上收'!Y4</f>
        <v>-5302</v>
      </c>
      <c r="AD34" s="202">
        <v>284</v>
      </c>
      <c r="AE34" s="202">
        <v>284</v>
      </c>
      <c r="AL34" s="118"/>
    </row>
    <row r="35" spans="1:31" ht="24" customHeight="1">
      <c r="A35" s="51" t="s">
        <v>208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203"/>
      <c r="AC35" s="203"/>
      <c r="AD35" s="203"/>
      <c r="AE35" s="204"/>
    </row>
    <row r="36" spans="1:31" ht="24" customHeight="1">
      <c r="A36" s="168" t="s">
        <v>209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205"/>
      <c r="AC36" s="205"/>
      <c r="AD36" s="205"/>
      <c r="AE36" s="206"/>
    </row>
    <row r="37" spans="1:27" ht="15">
      <c r="A37" s="135"/>
      <c r="B37" s="135"/>
      <c r="C37" s="135"/>
      <c r="D37" s="135"/>
      <c r="E37" s="135"/>
      <c r="F37" s="170"/>
      <c r="G37" s="170"/>
      <c r="H37" s="170"/>
      <c r="I37" s="170"/>
      <c r="J37" s="170"/>
      <c r="L37" s="135"/>
      <c r="M37" s="135"/>
      <c r="N37" s="135"/>
      <c r="O37" s="181"/>
      <c r="P37" s="135"/>
      <c r="Q37" s="135"/>
      <c r="R37" s="135"/>
      <c r="S37" s="170"/>
      <c r="T37" s="170"/>
      <c r="U37" s="170"/>
      <c r="V37" s="135"/>
      <c r="W37" s="135"/>
      <c r="X37" s="135"/>
      <c r="Y37" s="181"/>
      <c r="Z37" s="181"/>
      <c r="AA37" s="181"/>
    </row>
    <row r="38" spans="25:27" ht="15">
      <c r="Y38" s="110"/>
      <c r="Z38" s="110"/>
      <c r="AA38" s="110"/>
    </row>
    <row r="39" spans="25:27" ht="15">
      <c r="Y39" s="110"/>
      <c r="Z39" s="110"/>
      <c r="AA39" s="110"/>
    </row>
    <row r="40" spans="25:27" ht="15">
      <c r="Y40" s="110"/>
      <c r="Z40" s="110"/>
      <c r="AA40" s="110"/>
    </row>
    <row r="41" spans="25:27" ht="15">
      <c r="Y41" s="110"/>
      <c r="Z41" s="110"/>
      <c r="AA41" s="110"/>
    </row>
    <row r="42" spans="25:27" ht="15">
      <c r="Y42" s="110"/>
      <c r="Z42" s="110"/>
      <c r="AA42" s="110"/>
    </row>
    <row r="43" spans="25:27" ht="15">
      <c r="Y43" s="110"/>
      <c r="Z43" s="110"/>
      <c r="AA43" s="110"/>
    </row>
    <row r="44" spans="25:27" ht="15">
      <c r="Y44" s="110"/>
      <c r="Z44" s="110"/>
      <c r="AA44" s="110"/>
    </row>
    <row r="45" spans="25:27" ht="15">
      <c r="Y45" s="110"/>
      <c r="Z45" s="110"/>
      <c r="AA45" s="110"/>
    </row>
    <row r="46" spans="25:27" ht="15">
      <c r="Y46" s="110"/>
      <c r="Z46" s="110"/>
      <c r="AA46" s="110"/>
    </row>
    <row r="47" spans="25:27" ht="15">
      <c r="Y47" s="110"/>
      <c r="Z47" s="110"/>
      <c r="AA47" s="110"/>
    </row>
    <row r="48" spans="25:27" ht="15">
      <c r="Y48" s="110"/>
      <c r="Z48" s="110"/>
      <c r="AA48" s="110"/>
    </row>
    <row r="49" spans="25:27" ht="15">
      <c r="Y49" s="110"/>
      <c r="Z49" s="110"/>
      <c r="AA49" s="110"/>
    </row>
    <row r="50" spans="4:27" ht="15">
      <c r="D50" s="1" t="e">
        <f>R50-#REF!</f>
        <v>#REF!</v>
      </c>
      <c r="Y50" s="110"/>
      <c r="Z50" s="110"/>
      <c r="AA50" s="110"/>
    </row>
    <row r="51" spans="25:27" ht="15">
      <c r="Y51" s="110"/>
      <c r="Z51" s="110"/>
      <c r="AA51" s="110"/>
    </row>
    <row r="52" spans="25:27" ht="15">
      <c r="Y52" s="110"/>
      <c r="Z52" s="110"/>
      <c r="AA52" s="110"/>
    </row>
    <row r="53" spans="25:27" ht="15">
      <c r="Y53" s="110"/>
      <c r="Z53" s="110"/>
      <c r="AA53" s="110"/>
    </row>
    <row r="54" spans="25:27" ht="15">
      <c r="Y54" s="110"/>
      <c r="Z54" s="110"/>
      <c r="AA54" s="110"/>
    </row>
    <row r="55" spans="25:27" ht="15">
      <c r="Y55" s="110"/>
      <c r="Z55" s="110"/>
      <c r="AA55" s="110"/>
    </row>
    <row r="56" spans="25:27" ht="15">
      <c r="Y56" s="110"/>
      <c r="Z56" s="110"/>
      <c r="AA56" s="110"/>
    </row>
    <row r="57" spans="25:27" ht="15">
      <c r="Y57" s="110"/>
      <c r="Z57" s="110"/>
      <c r="AA57" s="110"/>
    </row>
    <row r="58" spans="25:27" ht="15">
      <c r="Y58" s="110"/>
      <c r="Z58" s="110"/>
      <c r="AA58" s="110"/>
    </row>
    <row r="59" spans="25:27" ht="15">
      <c r="Y59" s="110"/>
      <c r="Z59" s="110"/>
      <c r="AA59" s="110"/>
    </row>
    <row r="60" spans="25:27" ht="15">
      <c r="Y60" s="110"/>
      <c r="Z60" s="110"/>
      <c r="AA60" s="110"/>
    </row>
    <row r="61" spans="25:27" ht="15">
      <c r="Y61" s="110"/>
      <c r="Z61" s="110"/>
      <c r="AA61" s="110"/>
    </row>
    <row r="62" spans="25:27" ht="15">
      <c r="Y62" s="110"/>
      <c r="Z62" s="110"/>
      <c r="AA62" s="110"/>
    </row>
    <row r="63" spans="25:27" ht="15">
      <c r="Y63" s="110"/>
      <c r="Z63" s="110"/>
      <c r="AA63" s="110"/>
    </row>
    <row r="64" spans="25:27" ht="15">
      <c r="Y64" s="110"/>
      <c r="Z64" s="110"/>
      <c r="AA64" s="110"/>
    </row>
    <row r="65" spans="25:27" ht="15">
      <c r="Y65" s="110"/>
      <c r="Z65" s="110"/>
      <c r="AA65" s="110"/>
    </row>
    <row r="66" spans="25:27" ht="15">
      <c r="Y66" s="110"/>
      <c r="Z66" s="110"/>
      <c r="AA66" s="110"/>
    </row>
    <row r="67" spans="25:27" ht="15">
      <c r="Y67" s="110"/>
      <c r="Z67" s="110"/>
      <c r="AA67" s="110"/>
    </row>
    <row r="68" spans="25:27" ht="15">
      <c r="Y68" s="110"/>
      <c r="Z68" s="110"/>
      <c r="AA68" s="110"/>
    </row>
    <row r="69" spans="25:27" ht="15">
      <c r="Y69" s="110"/>
      <c r="Z69" s="110"/>
      <c r="AA69" s="110"/>
    </row>
    <row r="70" spans="25:27" ht="15">
      <c r="Y70" s="110"/>
      <c r="Z70" s="110"/>
      <c r="AA70" s="110"/>
    </row>
    <row r="71" spans="25:27" ht="15">
      <c r="Y71" s="110"/>
      <c r="Z71" s="110"/>
      <c r="AA71" s="110"/>
    </row>
    <row r="72" spans="25:27" ht="15">
      <c r="Y72" s="110"/>
      <c r="Z72" s="110"/>
      <c r="AA72" s="110"/>
    </row>
    <row r="73" spans="25:27" ht="15">
      <c r="Y73" s="110"/>
      <c r="Z73" s="110"/>
      <c r="AA73" s="110"/>
    </row>
    <row r="74" spans="25:27" ht="15">
      <c r="Y74" s="110"/>
      <c r="Z74" s="110"/>
      <c r="AA74" s="110"/>
    </row>
    <row r="75" spans="25:27" ht="15">
      <c r="Y75" s="110"/>
      <c r="Z75" s="110"/>
      <c r="AA75" s="110"/>
    </row>
    <row r="76" spans="25:27" ht="15">
      <c r="Y76" s="110"/>
      <c r="Z76" s="110"/>
      <c r="AA76" s="110"/>
    </row>
    <row r="77" spans="25:27" ht="15">
      <c r="Y77" s="110"/>
      <c r="Z77" s="110"/>
      <c r="AA77" s="110"/>
    </row>
    <row r="78" spans="25:27" ht="15">
      <c r="Y78" s="110"/>
      <c r="Z78" s="110"/>
      <c r="AA78" s="110"/>
    </row>
    <row r="79" spans="25:27" ht="15">
      <c r="Y79" s="110"/>
      <c r="Z79" s="110"/>
      <c r="AA79" s="110"/>
    </row>
    <row r="80" spans="25:27" ht="15">
      <c r="Y80" s="110"/>
      <c r="Z80" s="110"/>
      <c r="AA80" s="110"/>
    </row>
    <row r="81" spans="25:27" ht="15">
      <c r="Y81" s="110"/>
      <c r="Z81" s="110"/>
      <c r="AA81" s="110"/>
    </row>
    <row r="82" spans="25:27" ht="15">
      <c r="Y82" s="110"/>
      <c r="Z82" s="110"/>
      <c r="AA82" s="110"/>
    </row>
    <row r="83" spans="25:27" ht="15">
      <c r="Y83" s="110"/>
      <c r="Z83" s="110"/>
      <c r="AA83" s="110"/>
    </row>
    <row r="84" spans="25:27" ht="15">
      <c r="Y84" s="110"/>
      <c r="Z84" s="110"/>
      <c r="AA84" s="110"/>
    </row>
    <row r="85" spans="25:27" ht="15">
      <c r="Y85" s="110"/>
      <c r="Z85" s="110"/>
      <c r="AA85" s="110"/>
    </row>
    <row r="86" spans="25:27" ht="15">
      <c r="Y86" s="110"/>
      <c r="Z86" s="110"/>
      <c r="AA86" s="110"/>
    </row>
    <row r="87" spans="25:27" ht="15">
      <c r="Y87" s="110"/>
      <c r="Z87" s="110"/>
      <c r="AA87" s="110"/>
    </row>
    <row r="88" spans="25:27" ht="15">
      <c r="Y88" s="110"/>
      <c r="Z88" s="110"/>
      <c r="AA88" s="110"/>
    </row>
    <row r="89" spans="25:27" ht="15">
      <c r="Y89" s="110"/>
      <c r="Z89" s="110"/>
      <c r="AA89" s="110"/>
    </row>
    <row r="90" spans="25:27" ht="15">
      <c r="Y90" s="110"/>
      <c r="Z90" s="110"/>
      <c r="AA90" s="110"/>
    </row>
    <row r="91" spans="25:27" ht="15">
      <c r="Y91" s="110"/>
      <c r="Z91" s="110"/>
      <c r="AA91" s="110"/>
    </row>
    <row r="92" spans="25:27" ht="15">
      <c r="Y92" s="110"/>
      <c r="Z92" s="110"/>
      <c r="AA92" s="110"/>
    </row>
    <row r="93" spans="25:27" ht="15">
      <c r="Y93" s="110"/>
      <c r="Z93" s="110"/>
      <c r="AA93" s="110"/>
    </row>
    <row r="94" spans="25:27" ht="15">
      <c r="Y94" s="110"/>
      <c r="Z94" s="110"/>
      <c r="AA94" s="110"/>
    </row>
    <row r="95" spans="25:27" ht="15">
      <c r="Y95" s="110"/>
      <c r="Z95" s="110"/>
      <c r="AA95" s="110"/>
    </row>
    <row r="96" spans="25:27" ht="15">
      <c r="Y96" s="110"/>
      <c r="Z96" s="110"/>
      <c r="AA96" s="110"/>
    </row>
    <row r="97" spans="25:27" ht="15">
      <c r="Y97" s="110"/>
      <c r="Z97" s="110"/>
      <c r="AA97" s="110"/>
    </row>
    <row r="98" spans="25:27" ht="15">
      <c r="Y98" s="110"/>
      <c r="Z98" s="110"/>
      <c r="AA98" s="110"/>
    </row>
    <row r="99" spans="25:27" ht="15">
      <c r="Y99" s="110"/>
      <c r="Z99" s="110"/>
      <c r="AA99" s="110"/>
    </row>
    <row r="100" spans="25:27" ht="15">
      <c r="Y100" s="110"/>
      <c r="Z100" s="110"/>
      <c r="AA100" s="110"/>
    </row>
    <row r="101" spans="25:27" ht="15">
      <c r="Y101" s="110"/>
      <c r="Z101" s="110"/>
      <c r="AA101" s="110"/>
    </row>
    <row r="102" spans="25:27" ht="15">
      <c r="Y102" s="110"/>
      <c r="Z102" s="110"/>
      <c r="AA102" s="110"/>
    </row>
    <row r="103" spans="25:27" ht="15">
      <c r="Y103" s="110"/>
      <c r="Z103" s="110"/>
      <c r="AA103" s="110"/>
    </row>
    <row r="104" spans="25:27" ht="15">
      <c r="Y104" s="110"/>
      <c r="Z104" s="110"/>
      <c r="AA104" s="110"/>
    </row>
    <row r="105" spans="25:27" ht="15">
      <c r="Y105" s="110"/>
      <c r="Z105" s="110"/>
      <c r="AA105" s="110"/>
    </row>
    <row r="106" spans="25:27" ht="15">
      <c r="Y106" s="110"/>
      <c r="Z106" s="110"/>
      <c r="AA106" s="110"/>
    </row>
  </sheetData>
  <sheetProtection/>
  <mergeCells count="42">
    <mergeCell ref="A2:AC2"/>
    <mergeCell ref="Y3:AA3"/>
    <mergeCell ref="B4:Y4"/>
    <mergeCell ref="D5:N5"/>
    <mergeCell ref="P5:Y5"/>
    <mergeCell ref="I6:J6"/>
    <mergeCell ref="K6:O6"/>
    <mergeCell ref="V6:Z6"/>
    <mergeCell ref="A35:AA35"/>
    <mergeCell ref="A36:AA36"/>
    <mergeCell ref="A5:A8"/>
    <mergeCell ref="B7:B8"/>
    <mergeCell ref="C7:C8"/>
    <mergeCell ref="D6:D8"/>
    <mergeCell ref="E6:E8"/>
    <mergeCell ref="F6:F8"/>
    <mergeCell ref="G6:G8"/>
    <mergeCell ref="H6:H8"/>
    <mergeCell ref="I7:I8"/>
    <mergeCell ref="J7:J8"/>
    <mergeCell ref="K7:K8"/>
    <mergeCell ref="L7:L8"/>
    <mergeCell ref="M7:M8"/>
    <mergeCell ref="N7:N8"/>
    <mergeCell ref="O7:O8"/>
    <mergeCell ref="P6:P8"/>
    <mergeCell ref="Q6:Q8"/>
    <mergeCell ref="R6:R8"/>
    <mergeCell ref="S6:S8"/>
    <mergeCell ref="T6:T8"/>
    <mergeCell ref="U6:U8"/>
    <mergeCell ref="V7:V8"/>
    <mergeCell ref="W7:W8"/>
    <mergeCell ref="X7:X8"/>
    <mergeCell ref="Y7:Y8"/>
    <mergeCell ref="Z7:Z8"/>
    <mergeCell ref="AA5:AA8"/>
    <mergeCell ref="AB5:AB8"/>
    <mergeCell ref="AC5:AC8"/>
    <mergeCell ref="AD5:AD8"/>
    <mergeCell ref="AE5:AE8"/>
    <mergeCell ref="B5:C6"/>
  </mergeCells>
  <printOptions horizontalCentered="1"/>
  <pageMargins left="0.45" right="0.27" top="0.31" bottom="0.24" header="0.28" footer="0.16"/>
  <pageSetup fitToHeight="1" fitToWidth="1" horizontalDpi="600" verticalDpi="600" orientation="portrait" paperSize="9" scale="94"/>
  <rowBreaks count="1" manualBreakCount="1">
    <brk id="3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AD36"/>
  <sheetViews>
    <sheetView showZeros="0" view="pageBreakPreview" zoomScale="130" zoomScaleNormal="145" zoomScaleSheetLayoutView="130" workbookViewId="0" topLeftCell="A1">
      <pane xSplit="1" ySplit="8" topLeftCell="B9" activePane="bottomRight" state="frozen"/>
      <selection pane="bottomRight" activeCell="C7" sqref="C7:C8"/>
    </sheetView>
  </sheetViews>
  <sheetFormatPr defaultColWidth="8.75390625" defaultRowHeight="14.25"/>
  <cols>
    <col min="1" max="1" width="10.50390625" style="1" customWidth="1"/>
    <col min="2" max="2" width="9.75390625" style="1" customWidth="1"/>
    <col min="3" max="3" width="6.375" style="1" customWidth="1"/>
    <col min="4" max="5" width="9.125" style="1" hidden="1" customWidth="1"/>
    <col min="6" max="6" width="8.375" style="1" customWidth="1"/>
    <col min="7" max="7" width="8.625" style="2" hidden="1" customWidth="1"/>
    <col min="8" max="8" width="5.75390625" style="1" customWidth="1"/>
    <col min="9" max="9" width="8.25390625" style="1" customWidth="1"/>
    <col min="10" max="10" width="5.25390625" style="110" customWidth="1"/>
    <col min="11" max="11" width="9.25390625" style="1" customWidth="1"/>
    <col min="12" max="12" width="5.00390625" style="1" customWidth="1"/>
    <col min="13" max="13" width="9.50390625" style="2" hidden="1" customWidth="1"/>
    <col min="14" max="14" width="8.75390625" style="1" customWidth="1"/>
    <col min="15" max="15" width="5.00390625" style="110" customWidth="1"/>
    <col min="16" max="16" width="3.50390625" style="110" hidden="1" customWidth="1"/>
    <col min="17" max="17" width="3.375" style="110" hidden="1" customWidth="1"/>
    <col min="18" max="18" width="10.375" style="1" hidden="1" customWidth="1"/>
    <col min="19" max="19" width="8.875" style="1" hidden="1" customWidth="1"/>
    <col min="20" max="20" width="8.625" style="1" hidden="1" customWidth="1"/>
    <col min="21" max="21" width="12.125" style="1" customWidth="1"/>
    <col min="22" max="22" width="11.375" style="1" customWidth="1"/>
    <col min="23" max="23" width="10.875" style="1" customWidth="1"/>
    <col min="24" max="26" width="12.625" style="1" customWidth="1"/>
    <col min="27" max="27" width="10.00390625" style="1" customWidth="1"/>
    <col min="28" max="28" width="11.00390625" style="1" customWidth="1"/>
    <col min="29" max="29" width="9.00390625" style="1" customWidth="1"/>
    <col min="30" max="30" width="10.75390625" style="1" customWidth="1"/>
    <col min="31" max="31" width="11.125" style="1" customWidth="1"/>
    <col min="32" max="32" width="11.625" style="1" customWidth="1"/>
    <col min="33" max="42" width="9.00390625" style="1" customWidth="1"/>
    <col min="43" max="64" width="9.00390625" style="1" bestFit="1" customWidth="1"/>
    <col min="65" max="16384" width="8.75390625" style="1" customWidth="1"/>
  </cols>
  <sheetData>
    <row r="1" spans="1:17" ht="15.75" customHeight="1">
      <c r="A1" s="111" t="s">
        <v>210</v>
      </c>
      <c r="O1" s="117"/>
      <c r="P1" s="117"/>
      <c r="Q1" s="117"/>
    </row>
    <row r="2" spans="1:19" ht="15.75" customHeight="1">
      <c r="A2" s="5" t="s">
        <v>211</v>
      </c>
      <c r="B2" s="5"/>
      <c r="C2" s="5"/>
      <c r="D2" s="5"/>
      <c r="E2" s="5"/>
      <c r="F2" s="5"/>
      <c r="G2" s="6"/>
      <c r="H2" s="6"/>
      <c r="I2" s="5"/>
      <c r="J2" s="5"/>
      <c r="K2" s="5"/>
      <c r="L2" s="5"/>
      <c r="M2" s="6"/>
      <c r="N2" s="5"/>
      <c r="O2" s="5"/>
      <c r="P2" s="5"/>
      <c r="Q2" s="5"/>
      <c r="R2" s="68"/>
      <c r="S2" s="68"/>
    </row>
    <row r="3" spans="1:18" ht="12.75" customHeight="1">
      <c r="A3" s="112"/>
      <c r="B3" s="77"/>
      <c r="C3" s="77"/>
      <c r="D3" s="77"/>
      <c r="E3" s="77"/>
      <c r="L3" s="118"/>
      <c r="N3" s="119" t="s">
        <v>2</v>
      </c>
      <c r="O3" s="120"/>
      <c r="P3" s="120"/>
      <c r="Q3" s="120"/>
      <c r="R3" s="120"/>
    </row>
    <row r="4" spans="1:20" ht="15" hidden="1">
      <c r="A4" s="8"/>
      <c r="B4" s="80" t="s">
        <v>212</v>
      </c>
      <c r="C4" s="80"/>
      <c r="D4" s="80"/>
      <c r="E4" s="80"/>
      <c r="F4" s="80"/>
      <c r="G4" s="81"/>
      <c r="H4" s="81"/>
      <c r="I4" s="80"/>
      <c r="J4" s="80"/>
      <c r="K4" s="80"/>
      <c r="L4" s="80"/>
      <c r="M4" s="81"/>
      <c r="N4" s="80"/>
      <c r="O4" s="80"/>
      <c r="P4" s="80"/>
      <c r="Q4" s="80"/>
      <c r="R4" s="133" t="s">
        <v>213</v>
      </c>
      <c r="S4" s="134" t="s">
        <v>214</v>
      </c>
      <c r="T4" s="135"/>
    </row>
    <row r="5" spans="1:26" ht="12" customHeight="1">
      <c r="A5" s="11" t="s">
        <v>158</v>
      </c>
      <c r="B5" s="12" t="s">
        <v>56</v>
      </c>
      <c r="C5" s="13"/>
      <c r="D5" s="14" t="s">
        <v>215</v>
      </c>
      <c r="E5" s="113"/>
      <c r="F5" s="58" t="s">
        <v>159</v>
      </c>
      <c r="G5" s="114"/>
      <c r="H5" s="114"/>
      <c r="I5" s="114"/>
      <c r="J5" s="114"/>
      <c r="K5" s="58" t="s">
        <v>160</v>
      </c>
      <c r="L5" s="59"/>
      <c r="M5" s="60"/>
      <c r="N5" s="59"/>
      <c r="O5" s="59"/>
      <c r="P5" s="121" t="s">
        <v>216</v>
      </c>
      <c r="Q5" s="121" t="s">
        <v>217</v>
      </c>
      <c r="R5" s="136"/>
      <c r="S5" s="137"/>
      <c r="T5" s="138" t="s">
        <v>218</v>
      </c>
      <c r="Y5" s="118"/>
      <c r="Z5" s="118"/>
    </row>
    <row r="6" spans="1:26" ht="20.25" customHeight="1">
      <c r="A6" s="17"/>
      <c r="B6" s="18"/>
      <c r="C6" s="19"/>
      <c r="D6" s="20"/>
      <c r="E6" s="20"/>
      <c r="F6" s="15" t="s">
        <v>131</v>
      </c>
      <c r="G6" s="16" t="s">
        <v>219</v>
      </c>
      <c r="H6" s="21" t="s">
        <v>220</v>
      </c>
      <c r="I6" s="15" t="s">
        <v>171</v>
      </c>
      <c r="J6" s="15"/>
      <c r="K6" s="15" t="s">
        <v>131</v>
      </c>
      <c r="L6" s="122" t="s">
        <v>172</v>
      </c>
      <c r="M6" s="123" t="s">
        <v>221</v>
      </c>
      <c r="N6" s="15" t="s">
        <v>10</v>
      </c>
      <c r="O6" s="15"/>
      <c r="P6" s="121"/>
      <c r="Q6" s="121"/>
      <c r="R6" s="136"/>
      <c r="S6" s="137"/>
      <c r="T6" s="138"/>
      <c r="Y6" s="118"/>
      <c r="Z6" s="118"/>
    </row>
    <row r="7" spans="1:26" ht="14.25" customHeight="1">
      <c r="A7" s="17"/>
      <c r="B7" s="21" t="s">
        <v>176</v>
      </c>
      <c r="C7" s="21" t="s">
        <v>177</v>
      </c>
      <c r="D7" s="20"/>
      <c r="E7" s="20"/>
      <c r="F7" s="15"/>
      <c r="G7" s="62"/>
      <c r="H7" s="22"/>
      <c r="I7" s="15" t="s">
        <v>20</v>
      </c>
      <c r="J7" s="124" t="s">
        <v>60</v>
      </c>
      <c r="K7" s="15"/>
      <c r="L7" s="122"/>
      <c r="M7" s="123"/>
      <c r="N7" s="15" t="s">
        <v>20</v>
      </c>
      <c r="O7" s="125" t="s">
        <v>60</v>
      </c>
      <c r="P7" s="121"/>
      <c r="Q7" s="121"/>
      <c r="R7" s="136"/>
      <c r="S7" s="137"/>
      <c r="T7" s="138"/>
      <c r="Y7" s="118"/>
      <c r="Z7" s="118"/>
    </row>
    <row r="8" spans="1:26" s="110" customFormat="1" ht="12.75" customHeight="1">
      <c r="A8" s="23"/>
      <c r="B8" s="24"/>
      <c r="C8" s="24"/>
      <c r="D8" s="20"/>
      <c r="E8" s="20"/>
      <c r="F8" s="15"/>
      <c r="G8" s="16"/>
      <c r="H8" s="24"/>
      <c r="I8" s="25"/>
      <c r="J8" s="126"/>
      <c r="K8" s="15"/>
      <c r="L8" s="122"/>
      <c r="M8" s="62"/>
      <c r="N8" s="25"/>
      <c r="O8" s="125"/>
      <c r="P8" s="121"/>
      <c r="Q8" s="121"/>
      <c r="R8" s="139"/>
      <c r="S8" s="140"/>
      <c r="T8" s="138"/>
      <c r="Y8" s="154"/>
      <c r="Z8" s="154"/>
    </row>
    <row r="9" spans="1:28" ht="19.5" customHeight="1">
      <c r="A9" s="26" t="s">
        <v>182</v>
      </c>
      <c r="B9" s="27">
        <v>22941404</v>
      </c>
      <c r="C9" s="28">
        <v>9.47820934770252</v>
      </c>
      <c r="D9" s="27"/>
      <c r="E9" s="27"/>
      <c r="F9" s="27">
        <f>K9-R9</f>
        <v>2205434</v>
      </c>
      <c r="G9" s="29">
        <f>M9-S9</f>
        <v>2389735</v>
      </c>
      <c r="H9" s="30">
        <f aca="true" t="shared" si="0" ref="H9:H34">(F9/T9-1)*100</f>
        <v>44.72329822816108</v>
      </c>
      <c r="I9" s="27">
        <f aca="true" t="shared" si="1" ref="I9:I34">F9-G9</f>
        <v>-184301</v>
      </c>
      <c r="J9" s="30">
        <f aca="true" t="shared" si="2" ref="J9:J34">I9/G9*100</f>
        <v>-7.7121940298819744</v>
      </c>
      <c r="K9" s="27">
        <f>'[1]23支'!C4</f>
        <v>10314899</v>
      </c>
      <c r="L9" s="28">
        <f>K9/B9*100</f>
        <v>44.96193432625135</v>
      </c>
      <c r="M9" s="27">
        <f>'[1]22支'!C4</f>
        <v>10366663</v>
      </c>
      <c r="N9" s="27">
        <f aca="true" t="shared" si="3" ref="N9:N34">K9-M9</f>
        <v>-51764</v>
      </c>
      <c r="O9" s="30">
        <f aca="true" t="shared" si="4" ref="O9:O34">N9/M9*100</f>
        <v>-0.4993313663229913</v>
      </c>
      <c r="P9" s="127"/>
      <c r="Q9" s="127"/>
      <c r="R9" s="101">
        <f>'[1]23上月支'!C4</f>
        <v>8109465</v>
      </c>
      <c r="S9" s="141">
        <f>'[1]22上支'!C4</f>
        <v>7976928</v>
      </c>
      <c r="T9" s="142">
        <v>1523897</v>
      </c>
      <c r="W9" s="143"/>
      <c r="Y9" s="118"/>
      <c r="Z9" s="118"/>
      <c r="AB9" s="118"/>
    </row>
    <row r="10" spans="1:30" ht="19.5" customHeight="1">
      <c r="A10" s="31" t="s">
        <v>183</v>
      </c>
      <c r="B10" s="32">
        <v>6369994</v>
      </c>
      <c r="C10" s="33">
        <v>8.31877036824165</v>
      </c>
      <c r="D10" s="32"/>
      <c r="E10" s="32"/>
      <c r="F10" s="32">
        <f>K10-R10</f>
        <v>794865</v>
      </c>
      <c r="G10" s="34">
        <f>M10-S10</f>
        <v>859577</v>
      </c>
      <c r="H10" s="35">
        <f t="shared" si="0"/>
        <v>25.19727826867646</v>
      </c>
      <c r="I10" s="32">
        <f t="shared" si="1"/>
        <v>-64712</v>
      </c>
      <c r="J10" s="128">
        <f t="shared" si="2"/>
        <v>-7.5283540625214505</v>
      </c>
      <c r="K10" s="32">
        <f>'[1]23支'!D4</f>
        <v>3142004</v>
      </c>
      <c r="L10" s="33">
        <f>K10/B10*100</f>
        <v>49.32507000791524</v>
      </c>
      <c r="M10" s="32">
        <f>'[1]22支'!D4</f>
        <v>3063145</v>
      </c>
      <c r="N10" s="32">
        <f t="shared" si="3"/>
        <v>78859</v>
      </c>
      <c r="O10" s="128">
        <f t="shared" si="4"/>
        <v>2.574445545346368</v>
      </c>
      <c r="P10" s="128"/>
      <c r="Q10" s="128"/>
      <c r="R10" s="101">
        <f>'[1]23上月支'!D4</f>
        <v>2347139</v>
      </c>
      <c r="S10" s="141">
        <f>'[1]22上支'!D4</f>
        <v>2203568</v>
      </c>
      <c r="T10" s="142">
        <v>634890</v>
      </c>
      <c r="W10" s="144"/>
      <c r="X10" s="144"/>
      <c r="Y10" s="144"/>
      <c r="Z10" s="144"/>
      <c r="AA10" s="144"/>
      <c r="AB10" s="144"/>
      <c r="AC10" s="144"/>
      <c r="AD10" s="144"/>
    </row>
    <row r="11" spans="1:30" ht="19.5" customHeight="1">
      <c r="A11" s="31" t="s">
        <v>184</v>
      </c>
      <c r="B11" s="32">
        <v>6888397.18640429</v>
      </c>
      <c r="C11" s="32">
        <v>16.400157327241</v>
      </c>
      <c r="D11" s="32">
        <f aca="true" t="shared" si="5" ref="D11:G11">D16+D30+D18+D23+D24</f>
        <v>0</v>
      </c>
      <c r="E11" s="32">
        <f t="shared" si="5"/>
        <v>0</v>
      </c>
      <c r="F11" s="32">
        <f t="shared" si="5"/>
        <v>586387</v>
      </c>
      <c r="G11" s="32">
        <f t="shared" si="5"/>
        <v>650028</v>
      </c>
      <c r="H11" s="35">
        <f t="shared" si="0"/>
        <v>58.454708079099404</v>
      </c>
      <c r="I11" s="32">
        <f t="shared" si="1"/>
        <v>-63641</v>
      </c>
      <c r="J11" s="128">
        <f t="shared" si="2"/>
        <v>-9.790501332250305</v>
      </c>
      <c r="K11" s="32">
        <f>K16+K30+K18+K23+K24</f>
        <v>2960649</v>
      </c>
      <c r="L11" s="33">
        <f aca="true" t="shared" si="6" ref="L11:L14">IF(AND(K11&lt;&gt;0,B11&lt;&gt;0),K11/B11*100,"")</f>
        <v>42.98023066735274</v>
      </c>
      <c r="M11" s="32">
        <f>M16+M30+M18+M23+M24</f>
        <v>2919958</v>
      </c>
      <c r="N11" s="32">
        <f t="shared" si="3"/>
        <v>40691</v>
      </c>
      <c r="O11" s="128">
        <f t="shared" si="4"/>
        <v>1.3935474414358016</v>
      </c>
      <c r="P11" s="128"/>
      <c r="Q11" s="128"/>
      <c r="R11" s="75">
        <f>R16+R30+R18+R23+R24</f>
        <v>2374262</v>
      </c>
      <c r="S11" s="75">
        <f>S16+S30+S18+S23+S24</f>
        <v>2269930</v>
      </c>
      <c r="T11" s="74">
        <v>370066</v>
      </c>
      <c r="W11" s="144"/>
      <c r="X11" s="144"/>
      <c r="Y11" s="144"/>
      <c r="Z11" s="144"/>
      <c r="AA11" s="144"/>
      <c r="AB11" s="144"/>
      <c r="AC11" s="144"/>
      <c r="AD11" s="144"/>
    </row>
    <row r="12" spans="1:30" ht="19.5" customHeight="1">
      <c r="A12" s="31" t="s">
        <v>185</v>
      </c>
      <c r="B12" s="32">
        <v>3416339.076</v>
      </c>
      <c r="C12" s="32">
        <v>-12.5271417777401</v>
      </c>
      <c r="D12" s="32">
        <f aca="true" t="shared" si="7" ref="D12:G12">D17+D21+D32+D26</f>
        <v>0</v>
      </c>
      <c r="E12" s="32">
        <f t="shared" si="7"/>
        <v>0</v>
      </c>
      <c r="F12" s="32">
        <f t="shared" si="7"/>
        <v>364975</v>
      </c>
      <c r="G12" s="32">
        <f t="shared" si="7"/>
        <v>383826</v>
      </c>
      <c r="H12" s="35">
        <f t="shared" si="0"/>
        <v>84.448184198025</v>
      </c>
      <c r="I12" s="32">
        <f t="shared" si="1"/>
        <v>-18851</v>
      </c>
      <c r="J12" s="128">
        <f t="shared" si="2"/>
        <v>-4.911340034286369</v>
      </c>
      <c r="K12" s="32">
        <f>K17+K21+K32+K26</f>
        <v>1781930</v>
      </c>
      <c r="L12" s="33">
        <f t="shared" si="6"/>
        <v>52.15904980036004</v>
      </c>
      <c r="M12" s="32">
        <f>M17+M21+M32+M26</f>
        <v>1906145</v>
      </c>
      <c r="N12" s="32">
        <f t="shared" si="3"/>
        <v>-124215</v>
      </c>
      <c r="O12" s="128">
        <f t="shared" si="4"/>
        <v>-6.516555666017014</v>
      </c>
      <c r="P12" s="128"/>
      <c r="Q12" s="128"/>
      <c r="R12" s="75">
        <f>R17+R21+R32+R26</f>
        <v>1416955</v>
      </c>
      <c r="S12" s="75">
        <f>S17+S21+S32+S26</f>
        <v>1522319</v>
      </c>
      <c r="T12" s="74">
        <v>197874</v>
      </c>
      <c r="W12" s="144"/>
      <c r="X12" s="144"/>
      <c r="Y12" s="144"/>
      <c r="Z12" s="144"/>
      <c r="AA12" s="144"/>
      <c r="AB12" s="144"/>
      <c r="AC12" s="144"/>
      <c r="AD12" s="144"/>
    </row>
    <row r="13" spans="1:30" ht="19.5" customHeight="1">
      <c r="A13" s="31" t="s">
        <v>186</v>
      </c>
      <c r="B13" s="32">
        <v>13226207.6269893</v>
      </c>
      <c r="C13" s="32">
        <v>1.99659579936777</v>
      </c>
      <c r="D13" s="32">
        <f aca="true" t="shared" si="8" ref="D13:G13">D16+D18+D19+D20+D21+D17+D32+D29+D33+D28+D31+D30</f>
        <v>0</v>
      </c>
      <c r="E13" s="32">
        <f t="shared" si="8"/>
        <v>0</v>
      </c>
      <c r="F13" s="32">
        <f t="shared" si="8"/>
        <v>1206890</v>
      </c>
      <c r="G13" s="32">
        <f t="shared" si="8"/>
        <v>1318891</v>
      </c>
      <c r="H13" s="35">
        <f t="shared" si="0"/>
        <v>64.29101353788771</v>
      </c>
      <c r="I13" s="32">
        <f t="shared" si="1"/>
        <v>-112001</v>
      </c>
      <c r="J13" s="128">
        <f t="shared" si="2"/>
        <v>-8.492058858541002</v>
      </c>
      <c r="K13" s="32">
        <f>K16+K18+K19+K20+K21+K17+K32+K29+K33+K28+K31+K30</f>
        <v>6111787</v>
      </c>
      <c r="L13" s="33">
        <f t="shared" si="6"/>
        <v>46.20967077159997</v>
      </c>
      <c r="M13" s="32">
        <f>M16+M18+M19+M20+M21+M17+M32+M29+M33+M28+M31+M30</f>
        <v>6259569</v>
      </c>
      <c r="N13" s="32">
        <f t="shared" si="3"/>
        <v>-147782</v>
      </c>
      <c r="O13" s="128">
        <f t="shared" si="4"/>
        <v>-2.360897371688051</v>
      </c>
      <c r="P13" s="128"/>
      <c r="Q13" s="128"/>
      <c r="R13" s="75">
        <f>R16+R18+R19+R20+R21+R17+R32+R29+R33+R28+R31+R30</f>
        <v>4904897</v>
      </c>
      <c r="S13" s="75">
        <f>S16+S18+S19+S20+S21+S17+S32+S29+S33+S28+S31+S30</f>
        <v>4940678</v>
      </c>
      <c r="T13" s="74">
        <v>734605</v>
      </c>
      <c r="W13" s="144"/>
      <c r="X13" s="144"/>
      <c r="Y13" s="144"/>
      <c r="Z13" s="144"/>
      <c r="AA13" s="144"/>
      <c r="AB13" s="144"/>
      <c r="AC13" s="144"/>
      <c r="AD13" s="144"/>
    </row>
    <row r="14" spans="1:30" ht="19.5" customHeight="1">
      <c r="A14" s="115" t="s">
        <v>187</v>
      </c>
      <c r="B14" s="32">
        <v>1154649</v>
      </c>
      <c r="C14" s="32">
        <v>-11.1078178072447</v>
      </c>
      <c r="D14" s="32">
        <f aca="true" t="shared" si="9" ref="D14:G14">D22+D26+D25+D27</f>
        <v>0</v>
      </c>
      <c r="E14" s="32">
        <f t="shared" si="9"/>
        <v>0</v>
      </c>
      <c r="F14" s="32">
        <f t="shared" si="9"/>
        <v>117329</v>
      </c>
      <c r="G14" s="32">
        <f t="shared" si="9"/>
        <v>148958</v>
      </c>
      <c r="H14" s="35">
        <f t="shared" si="0"/>
        <v>27.80240727629215</v>
      </c>
      <c r="I14" s="32">
        <f t="shared" si="1"/>
        <v>-31629</v>
      </c>
      <c r="J14" s="128">
        <f t="shared" si="2"/>
        <v>-21.233502060983632</v>
      </c>
      <c r="K14" s="32">
        <f>K22+K26+K25+K27</f>
        <v>635522</v>
      </c>
      <c r="L14" s="33">
        <f t="shared" si="6"/>
        <v>55.04027630907748</v>
      </c>
      <c r="M14" s="32">
        <f>M22+M26+M25+M27</f>
        <v>650671</v>
      </c>
      <c r="N14" s="32">
        <f t="shared" si="3"/>
        <v>-15149</v>
      </c>
      <c r="O14" s="128">
        <f t="shared" si="4"/>
        <v>-2.3282119535064574</v>
      </c>
      <c r="P14" s="128"/>
      <c r="Q14" s="128"/>
      <c r="R14" s="75">
        <f>R22+R26+R25+R27</f>
        <v>518193</v>
      </c>
      <c r="S14" s="75">
        <f>S22+S26+S25+S27</f>
        <v>501713</v>
      </c>
      <c r="T14" s="74">
        <v>91805</v>
      </c>
      <c r="W14" s="144"/>
      <c r="X14" s="144"/>
      <c r="Y14" s="144"/>
      <c r="Z14" s="144"/>
      <c r="AA14" s="144"/>
      <c r="AB14" s="144"/>
      <c r="AC14" s="144"/>
      <c r="AD14" s="144"/>
    </row>
    <row r="15" spans="1:28" ht="19.5" customHeight="1">
      <c r="A15" s="26" t="s">
        <v>188</v>
      </c>
      <c r="B15" s="27">
        <v>16571410</v>
      </c>
      <c r="C15" s="28">
        <v>9.93052544111259</v>
      </c>
      <c r="D15" s="27"/>
      <c r="E15" s="27"/>
      <c r="F15" s="27">
        <f aca="true" t="shared" si="10" ref="F15:F34">K15-R15</f>
        <v>1410569</v>
      </c>
      <c r="G15" s="29">
        <f aca="true" t="shared" si="11" ref="G15:G34">M15-S15</f>
        <v>1530158</v>
      </c>
      <c r="H15" s="30">
        <f t="shared" si="0"/>
        <v>58.667929498867835</v>
      </c>
      <c r="I15" s="27">
        <f t="shared" si="1"/>
        <v>-119589</v>
      </c>
      <c r="J15" s="30">
        <f t="shared" si="2"/>
        <v>-7.81546742231848</v>
      </c>
      <c r="K15" s="27">
        <f>'[1]23支'!E4</f>
        <v>7172895</v>
      </c>
      <c r="L15" s="28">
        <f>K15/B15*100</f>
        <v>43.284759715678994</v>
      </c>
      <c r="M15" s="27">
        <f>'[1]22支'!E4</f>
        <v>7303518</v>
      </c>
      <c r="N15" s="27">
        <f t="shared" si="3"/>
        <v>-130623</v>
      </c>
      <c r="O15" s="30">
        <f t="shared" si="4"/>
        <v>-1.7884942571511429</v>
      </c>
      <c r="P15" s="127"/>
      <c r="Q15" s="127"/>
      <c r="R15" s="101">
        <f>'[1]23上月支'!E4</f>
        <v>5762326</v>
      </c>
      <c r="S15" s="141">
        <f>'[1]22上支'!E4</f>
        <v>5773360</v>
      </c>
      <c r="T15" s="142">
        <v>889007</v>
      </c>
      <c r="V15" s="145"/>
      <c r="W15" s="146"/>
      <c r="Y15" s="118"/>
      <c r="Z15" s="118"/>
      <c r="AB15" s="118"/>
    </row>
    <row r="16" spans="1:28" ht="19.5" customHeight="1">
      <c r="A16" s="37" t="s">
        <v>189</v>
      </c>
      <c r="B16" s="32">
        <v>3954299.18640429</v>
      </c>
      <c r="C16" s="33">
        <v>19.0082907171314</v>
      </c>
      <c r="D16" s="32"/>
      <c r="E16" s="32"/>
      <c r="F16" s="32">
        <f t="shared" si="10"/>
        <v>309592</v>
      </c>
      <c r="G16" s="34">
        <f t="shared" si="11"/>
        <v>345886</v>
      </c>
      <c r="H16" s="35">
        <f t="shared" si="0"/>
        <v>43.65018235135811</v>
      </c>
      <c r="I16" s="32">
        <f t="shared" si="1"/>
        <v>-36294</v>
      </c>
      <c r="J16" s="128">
        <f t="shared" si="2"/>
        <v>-10.49305262427505</v>
      </c>
      <c r="K16" s="32">
        <f>'[1]23支'!F4</f>
        <v>1674421</v>
      </c>
      <c r="L16" s="33">
        <f aca="true" t="shared" si="12" ref="L16:L33">IF(AND(K16&lt;&gt;0,B16&lt;&gt;0),K16/B16*100,"")</f>
        <v>42.344317439535445</v>
      </c>
      <c r="M16" s="32">
        <f>'[1]22支'!F4</f>
        <v>1527438</v>
      </c>
      <c r="N16" s="32">
        <f t="shared" si="3"/>
        <v>146983</v>
      </c>
      <c r="O16" s="128">
        <f t="shared" si="4"/>
        <v>9.622845575401424</v>
      </c>
      <c r="P16" s="129">
        <f aca="true" t="shared" si="13" ref="P16:P33">RANK(L16,($L$16:$L$28,$L$29:$L$33))</f>
        <v>15</v>
      </c>
      <c r="Q16" s="147">
        <f aca="true" t="shared" si="14" ref="Q16:Q33">RANK(O16,($O$16:$O$28,$O$29:$O$33))</f>
        <v>3</v>
      </c>
      <c r="R16" s="101">
        <f>'[1]23上月支'!F4</f>
        <v>1364829</v>
      </c>
      <c r="S16" s="141">
        <f>'[1]22上支'!F4</f>
        <v>1181552</v>
      </c>
      <c r="T16" s="142">
        <v>215518</v>
      </c>
      <c r="V16" s="145"/>
      <c r="W16" s="146"/>
      <c r="X16" s="77"/>
      <c r="Y16" s="118"/>
      <c r="Z16" s="118"/>
      <c r="AB16" s="118"/>
    </row>
    <row r="17" spans="1:28" ht="19.5" customHeight="1">
      <c r="A17" s="38" t="s">
        <v>190</v>
      </c>
      <c r="B17" s="41">
        <v>2014601</v>
      </c>
      <c r="C17" s="40">
        <v>-12.0080977318489</v>
      </c>
      <c r="D17" s="41"/>
      <c r="E17" s="41"/>
      <c r="F17" s="41">
        <f t="shared" si="10"/>
        <v>241439</v>
      </c>
      <c r="G17" s="39">
        <f t="shared" si="11"/>
        <v>234357</v>
      </c>
      <c r="H17" s="42">
        <f t="shared" si="0"/>
        <v>149.3431787669111</v>
      </c>
      <c r="I17" s="41">
        <f t="shared" si="1"/>
        <v>7082</v>
      </c>
      <c r="J17" s="130">
        <f t="shared" si="2"/>
        <v>3.0218854141331386</v>
      </c>
      <c r="K17" s="41">
        <f>'[1]23支'!G4</f>
        <v>968789</v>
      </c>
      <c r="L17" s="40">
        <f t="shared" si="12"/>
        <v>48.088380776143765</v>
      </c>
      <c r="M17" s="41">
        <f>'[1]22支'!G4</f>
        <v>1063870</v>
      </c>
      <c r="N17" s="41">
        <f t="shared" si="3"/>
        <v>-95081</v>
      </c>
      <c r="O17" s="130">
        <f t="shared" si="4"/>
        <v>-8.937276170960738</v>
      </c>
      <c r="P17" s="131">
        <f t="shared" si="13"/>
        <v>11</v>
      </c>
      <c r="Q17" s="148">
        <f t="shared" si="14"/>
        <v>12</v>
      </c>
      <c r="R17" s="101">
        <f>'[1]23上月支'!G4</f>
        <v>727350</v>
      </c>
      <c r="S17" s="141">
        <f>'[1]22上支'!G4</f>
        <v>829513</v>
      </c>
      <c r="T17" s="142">
        <v>96830</v>
      </c>
      <c r="W17" s="77"/>
      <c r="Y17" s="118"/>
      <c r="Z17" s="118"/>
      <c r="AB17" s="118"/>
    </row>
    <row r="18" spans="1:28" ht="19.5" customHeight="1">
      <c r="A18" s="37" t="s">
        <v>191</v>
      </c>
      <c r="B18" s="32">
        <v>813553</v>
      </c>
      <c r="C18" s="33">
        <v>17.8903423161806</v>
      </c>
      <c r="D18" s="32"/>
      <c r="E18" s="32"/>
      <c r="F18" s="32">
        <f t="shared" si="10"/>
        <v>67314</v>
      </c>
      <c r="G18" s="34">
        <f t="shared" si="11"/>
        <v>73986</v>
      </c>
      <c r="H18" s="35">
        <f t="shared" si="0"/>
        <v>136.9293583471191</v>
      </c>
      <c r="I18" s="32">
        <f t="shared" si="1"/>
        <v>-6672</v>
      </c>
      <c r="J18" s="128">
        <f t="shared" si="2"/>
        <v>-9.017922309626146</v>
      </c>
      <c r="K18" s="32">
        <f>'[1]23支'!K4</f>
        <v>301234</v>
      </c>
      <c r="L18" s="33">
        <f t="shared" si="12"/>
        <v>37.02696689705526</v>
      </c>
      <c r="M18" s="32">
        <f>'[1]22支'!K4</f>
        <v>361220</v>
      </c>
      <c r="N18" s="32">
        <f t="shared" si="3"/>
        <v>-59986</v>
      </c>
      <c r="O18" s="128">
        <f t="shared" si="4"/>
        <v>-16.606500193787717</v>
      </c>
      <c r="P18" s="129">
        <f t="shared" si="13"/>
        <v>17</v>
      </c>
      <c r="Q18" s="147">
        <f t="shared" si="14"/>
        <v>16</v>
      </c>
      <c r="R18" s="101">
        <f>'[1]23上月支'!K4</f>
        <v>233920</v>
      </c>
      <c r="S18" s="141">
        <f>'[1]22上支'!K4</f>
        <v>287234</v>
      </c>
      <c r="T18" s="142">
        <v>28411</v>
      </c>
      <c r="Y18" s="118"/>
      <c r="Z18" s="118"/>
      <c r="AB18" s="118"/>
    </row>
    <row r="19" spans="1:28" ht="19.5" customHeight="1">
      <c r="A19" s="37" t="s">
        <v>192</v>
      </c>
      <c r="B19" s="32">
        <v>557171.364585</v>
      </c>
      <c r="C19" s="33">
        <v>1.9659213886891</v>
      </c>
      <c r="D19" s="32"/>
      <c r="E19" s="32"/>
      <c r="F19" s="32">
        <f t="shared" si="10"/>
        <v>45793</v>
      </c>
      <c r="G19" s="34">
        <f t="shared" si="11"/>
        <v>55935</v>
      </c>
      <c r="H19" s="35">
        <f t="shared" si="0"/>
        <v>25.494656070156196</v>
      </c>
      <c r="I19" s="32">
        <f t="shared" si="1"/>
        <v>-10142</v>
      </c>
      <c r="J19" s="128">
        <f t="shared" si="2"/>
        <v>-18.131760078662733</v>
      </c>
      <c r="K19" s="32">
        <f>'[1]23支'!H4</f>
        <v>226955</v>
      </c>
      <c r="L19" s="33">
        <f t="shared" si="12"/>
        <v>40.733428604868045</v>
      </c>
      <c r="M19" s="32">
        <f>'[1]22支'!I4</f>
        <v>259684</v>
      </c>
      <c r="N19" s="32">
        <f t="shared" si="3"/>
        <v>-32729</v>
      </c>
      <c r="O19" s="128">
        <f t="shared" si="4"/>
        <v>-12.603394895334329</v>
      </c>
      <c r="P19" s="129">
        <f t="shared" si="13"/>
        <v>16</v>
      </c>
      <c r="Q19" s="147">
        <f t="shared" si="14"/>
        <v>14</v>
      </c>
      <c r="R19" s="101">
        <f>'[1]23上月支'!H4</f>
        <v>181162</v>
      </c>
      <c r="S19" s="141">
        <f>'[1]22上支'!I4</f>
        <v>203749</v>
      </c>
      <c r="T19" s="142">
        <v>36490</v>
      </c>
      <c r="Y19" s="118"/>
      <c r="Z19" s="118"/>
      <c r="AB19" s="118"/>
    </row>
    <row r="20" spans="1:28" ht="19.5" customHeight="1">
      <c r="A20" s="37" t="s">
        <v>193</v>
      </c>
      <c r="B20" s="32">
        <v>613981</v>
      </c>
      <c r="C20" s="33">
        <v>1.87867434154305</v>
      </c>
      <c r="D20" s="32"/>
      <c r="E20" s="32"/>
      <c r="F20" s="32">
        <f t="shared" si="10"/>
        <v>64056</v>
      </c>
      <c r="G20" s="34">
        <f t="shared" si="11"/>
        <v>56965</v>
      </c>
      <c r="H20" s="35">
        <f t="shared" si="0"/>
        <v>29.970579283757726</v>
      </c>
      <c r="I20" s="32">
        <f t="shared" si="1"/>
        <v>7091</v>
      </c>
      <c r="J20" s="128">
        <f t="shared" si="2"/>
        <v>12.44799438251558</v>
      </c>
      <c r="K20" s="32">
        <f>'[1]23支'!L4</f>
        <v>317549</v>
      </c>
      <c r="L20" s="33">
        <f t="shared" si="12"/>
        <v>51.719678621976904</v>
      </c>
      <c r="M20" s="32">
        <f>'[1]22支'!L4</f>
        <v>306329</v>
      </c>
      <c r="N20" s="32">
        <f t="shared" si="3"/>
        <v>11220</v>
      </c>
      <c r="O20" s="128">
        <f t="shared" si="4"/>
        <v>3.662728634899079</v>
      </c>
      <c r="P20" s="129">
        <f t="shared" si="13"/>
        <v>10</v>
      </c>
      <c r="Q20" s="147">
        <f t="shared" si="14"/>
        <v>7</v>
      </c>
      <c r="R20" s="101">
        <f>'[1]23上月支'!L4</f>
        <v>253493</v>
      </c>
      <c r="S20" s="141">
        <f>'[1]22上支'!L4</f>
        <v>249364</v>
      </c>
      <c r="T20" s="142">
        <v>49285</v>
      </c>
      <c r="Y20" s="118"/>
      <c r="Z20" s="118"/>
      <c r="AB20" s="118"/>
    </row>
    <row r="21" spans="1:28" ht="19.5" customHeight="1">
      <c r="A21" s="37" t="s">
        <v>194</v>
      </c>
      <c r="B21" s="32">
        <v>703148.076</v>
      </c>
      <c r="C21" s="33">
        <v>-17.1731146127451</v>
      </c>
      <c r="D21" s="32"/>
      <c r="E21" s="32"/>
      <c r="F21" s="32">
        <f t="shared" si="10"/>
        <v>59234</v>
      </c>
      <c r="G21" s="34">
        <f t="shared" si="11"/>
        <v>65840</v>
      </c>
      <c r="H21" s="35">
        <f t="shared" si="0"/>
        <v>30.701676963812897</v>
      </c>
      <c r="I21" s="32">
        <f t="shared" si="1"/>
        <v>-6606</v>
      </c>
      <c r="J21" s="128">
        <f t="shared" si="2"/>
        <v>-10.033414337788578</v>
      </c>
      <c r="K21" s="32">
        <f>'[1]23支'!U4</f>
        <v>374128</v>
      </c>
      <c r="L21" s="33">
        <f t="shared" si="12"/>
        <v>53.20756932569635</v>
      </c>
      <c r="M21" s="32">
        <f>'[1]22支'!U4</f>
        <v>421828</v>
      </c>
      <c r="N21" s="32">
        <f t="shared" si="3"/>
        <v>-47700</v>
      </c>
      <c r="O21" s="128">
        <f t="shared" si="4"/>
        <v>-11.307926453435996</v>
      </c>
      <c r="P21" s="129">
        <f t="shared" si="13"/>
        <v>7</v>
      </c>
      <c r="Q21" s="147">
        <f t="shared" si="14"/>
        <v>13</v>
      </c>
      <c r="R21" s="101">
        <f>'[1]23上月支'!U4</f>
        <v>314894</v>
      </c>
      <c r="S21" s="141">
        <f>'[1]22上支'!U4</f>
        <v>355988</v>
      </c>
      <c r="T21" s="142">
        <v>45320</v>
      </c>
      <c r="Y21" s="118"/>
      <c r="Z21" s="118"/>
      <c r="AB21" s="118"/>
    </row>
    <row r="22" spans="1:28" ht="19.5" customHeight="1">
      <c r="A22" s="37" t="s">
        <v>195</v>
      </c>
      <c r="B22" s="32">
        <v>236891</v>
      </c>
      <c r="C22" s="33">
        <v>-12.0528222872333</v>
      </c>
      <c r="D22" s="32"/>
      <c r="E22" s="32"/>
      <c r="F22" s="32">
        <f t="shared" si="10"/>
        <v>26767</v>
      </c>
      <c r="G22" s="34">
        <f t="shared" si="11"/>
        <v>36053</v>
      </c>
      <c r="H22" s="35">
        <f t="shared" si="0"/>
        <v>-15.494869771112862</v>
      </c>
      <c r="I22" s="32">
        <f t="shared" si="1"/>
        <v>-9286</v>
      </c>
      <c r="J22" s="128">
        <f t="shared" si="2"/>
        <v>-25.756525115801736</v>
      </c>
      <c r="K22" s="32">
        <f>'[1]23支'!N4</f>
        <v>159901</v>
      </c>
      <c r="L22" s="33">
        <f t="shared" si="12"/>
        <v>67.49982059259322</v>
      </c>
      <c r="M22" s="32">
        <f>'[1]22支'!N4</f>
        <v>127774</v>
      </c>
      <c r="N22" s="32">
        <f t="shared" si="3"/>
        <v>32127</v>
      </c>
      <c r="O22" s="128">
        <f t="shared" si="4"/>
        <v>25.14361294160001</v>
      </c>
      <c r="P22" s="129">
        <f t="shared" si="13"/>
        <v>1</v>
      </c>
      <c r="Q22" s="147">
        <f t="shared" si="14"/>
        <v>1</v>
      </c>
      <c r="R22" s="101">
        <f>'[1]23上月支'!N4</f>
        <v>133134</v>
      </c>
      <c r="S22" s="141">
        <f>'[1]22上支'!N4</f>
        <v>91721</v>
      </c>
      <c r="T22" s="142">
        <v>31675</v>
      </c>
      <c r="Y22" s="118"/>
      <c r="Z22" s="118"/>
      <c r="AB22" s="118"/>
    </row>
    <row r="23" spans="1:28" ht="19.5" customHeight="1">
      <c r="A23" s="37" t="s">
        <v>196</v>
      </c>
      <c r="B23" s="32">
        <v>306729</v>
      </c>
      <c r="C23" s="33">
        <v>-11.4201470511791</v>
      </c>
      <c r="D23" s="32"/>
      <c r="E23" s="32"/>
      <c r="F23" s="32">
        <f t="shared" si="10"/>
        <v>28063</v>
      </c>
      <c r="G23" s="34">
        <f t="shared" si="11"/>
        <v>32558</v>
      </c>
      <c r="H23" s="35">
        <f t="shared" si="0"/>
        <v>53.64358061866958</v>
      </c>
      <c r="I23" s="32">
        <f t="shared" si="1"/>
        <v>-4495</v>
      </c>
      <c r="J23" s="128">
        <f t="shared" si="2"/>
        <v>-13.806130597702563</v>
      </c>
      <c r="K23" s="32">
        <f>'[1]23支'!X4</f>
        <v>162573</v>
      </c>
      <c r="L23" s="33">
        <f t="shared" si="12"/>
        <v>53.002161517169874</v>
      </c>
      <c r="M23" s="32">
        <f>'[1]22支'!X4</f>
        <v>167580</v>
      </c>
      <c r="N23" s="32">
        <f t="shared" si="3"/>
        <v>-5007</v>
      </c>
      <c r="O23" s="128">
        <f t="shared" si="4"/>
        <v>-2.987826709631221</v>
      </c>
      <c r="P23" s="129">
        <f t="shared" si="13"/>
        <v>8</v>
      </c>
      <c r="Q23" s="147">
        <f t="shared" si="14"/>
        <v>10</v>
      </c>
      <c r="R23" s="101">
        <f>'[1]23上月支'!X4</f>
        <v>134510</v>
      </c>
      <c r="S23" s="141">
        <f>'[1]22上支'!X4</f>
        <v>135022</v>
      </c>
      <c r="T23" s="142">
        <v>18265</v>
      </c>
      <c r="AB23" s="118"/>
    </row>
    <row r="24" spans="1:28" ht="19.5" customHeight="1">
      <c r="A24" s="37" t="s">
        <v>197</v>
      </c>
      <c r="B24" s="32">
        <v>342830</v>
      </c>
      <c r="C24" s="33">
        <v>17.4268372883214</v>
      </c>
      <c r="D24" s="32"/>
      <c r="E24" s="32"/>
      <c r="F24" s="32">
        <f t="shared" si="10"/>
        <v>46801</v>
      </c>
      <c r="G24" s="34">
        <f t="shared" si="11"/>
        <v>23384</v>
      </c>
      <c r="H24" s="35">
        <f t="shared" si="0"/>
        <v>108.37488869100622</v>
      </c>
      <c r="I24" s="32">
        <f t="shared" si="1"/>
        <v>23417</v>
      </c>
      <c r="J24" s="128">
        <f t="shared" si="2"/>
        <v>100.14112213479302</v>
      </c>
      <c r="K24" s="32">
        <f>'[1]23支'!O4</f>
        <v>177527</v>
      </c>
      <c r="L24" s="33">
        <f t="shared" si="12"/>
        <v>51.78280780561795</v>
      </c>
      <c r="M24" s="32">
        <f>'[1]22支'!O4</f>
        <v>159692</v>
      </c>
      <c r="N24" s="32">
        <f t="shared" si="3"/>
        <v>17835</v>
      </c>
      <c r="O24" s="128">
        <f t="shared" si="4"/>
        <v>11.16837412018135</v>
      </c>
      <c r="P24" s="129">
        <f t="shared" si="13"/>
        <v>9</v>
      </c>
      <c r="Q24" s="147">
        <f t="shared" si="14"/>
        <v>2</v>
      </c>
      <c r="R24" s="101">
        <f>'[1]23上月支'!O4</f>
        <v>130726</v>
      </c>
      <c r="S24" s="141">
        <f>'[1]22上支'!O4</f>
        <v>136308</v>
      </c>
      <c r="T24" s="142">
        <v>22460</v>
      </c>
      <c r="Y24" s="118"/>
      <c r="Z24" s="118"/>
      <c r="AB24" s="118"/>
    </row>
    <row r="25" spans="1:28" ht="19.5" customHeight="1">
      <c r="A25" s="37" t="s">
        <v>198</v>
      </c>
      <c r="B25" s="32">
        <v>377864</v>
      </c>
      <c r="C25" s="33">
        <v>9.5518355087296</v>
      </c>
      <c r="D25" s="32"/>
      <c r="E25" s="32"/>
      <c r="F25" s="32">
        <f t="shared" si="10"/>
        <v>35057</v>
      </c>
      <c r="G25" s="34">
        <f t="shared" si="11"/>
        <v>31197</v>
      </c>
      <c r="H25" s="35">
        <f t="shared" si="0"/>
        <v>67.0415018821175</v>
      </c>
      <c r="I25" s="32">
        <f t="shared" si="1"/>
        <v>3860</v>
      </c>
      <c r="J25" s="128">
        <f t="shared" si="2"/>
        <v>12.372984581850819</v>
      </c>
      <c r="K25" s="32">
        <f>'[1]23支'!W4</f>
        <v>167434</v>
      </c>
      <c r="L25" s="33">
        <f t="shared" si="12"/>
        <v>44.31065145131582</v>
      </c>
      <c r="M25" s="32">
        <f>'[1]22支'!W4</f>
        <v>163960</v>
      </c>
      <c r="N25" s="32">
        <f t="shared" si="3"/>
        <v>3474</v>
      </c>
      <c r="O25" s="128">
        <f t="shared" si="4"/>
        <v>2.118809465723347</v>
      </c>
      <c r="P25" s="129">
        <f t="shared" si="13"/>
        <v>13</v>
      </c>
      <c r="Q25" s="147">
        <f t="shared" si="14"/>
        <v>8</v>
      </c>
      <c r="R25" s="101">
        <f>'[1]23上月支'!W4</f>
        <v>132377</v>
      </c>
      <c r="S25" s="141">
        <f>'[1]22上支'!W4</f>
        <v>132763</v>
      </c>
      <c r="T25" s="142">
        <v>20987</v>
      </c>
      <c r="AB25" s="118"/>
    </row>
    <row r="26" spans="1:28" ht="19.5" customHeight="1">
      <c r="A26" s="37" t="s">
        <v>199</v>
      </c>
      <c r="B26" s="32">
        <v>268105</v>
      </c>
      <c r="C26" s="33">
        <v>-20.549004732595</v>
      </c>
      <c r="D26" s="32"/>
      <c r="E26" s="32"/>
      <c r="F26" s="32">
        <f t="shared" si="10"/>
        <v>25487</v>
      </c>
      <c r="G26" s="34">
        <f t="shared" si="11"/>
        <v>28260</v>
      </c>
      <c r="H26" s="35">
        <f t="shared" si="0"/>
        <v>1.5337423312883347</v>
      </c>
      <c r="I26" s="32">
        <f t="shared" si="1"/>
        <v>-2773</v>
      </c>
      <c r="J26" s="128">
        <f t="shared" si="2"/>
        <v>-9.81245576786978</v>
      </c>
      <c r="K26" s="32">
        <f>'[1]23支'!V4</f>
        <v>157826</v>
      </c>
      <c r="L26" s="33">
        <f t="shared" si="12"/>
        <v>58.867234852016935</v>
      </c>
      <c r="M26" s="32">
        <f>'[1]22支'!V4</f>
        <v>150019</v>
      </c>
      <c r="N26" s="32">
        <f t="shared" si="3"/>
        <v>7807</v>
      </c>
      <c r="O26" s="128">
        <f t="shared" si="4"/>
        <v>5.204007492384298</v>
      </c>
      <c r="P26" s="129">
        <f t="shared" si="13"/>
        <v>3</v>
      </c>
      <c r="Q26" s="147">
        <f t="shared" si="14"/>
        <v>5</v>
      </c>
      <c r="R26" s="101">
        <f>'[1]23上月支'!V4</f>
        <v>132339</v>
      </c>
      <c r="S26" s="141">
        <f>'[1]22上支'!V4</f>
        <v>121759</v>
      </c>
      <c r="T26" s="142">
        <v>25102</v>
      </c>
      <c r="W26" s="77"/>
      <c r="Z26" s="118"/>
      <c r="AB26" s="118"/>
    </row>
    <row r="27" spans="1:28" ht="19.5" customHeight="1">
      <c r="A27" s="37" t="s">
        <v>200</v>
      </c>
      <c r="B27" s="32">
        <v>271789</v>
      </c>
      <c r="C27" s="33">
        <v>-21.7222380627342</v>
      </c>
      <c r="D27" s="32"/>
      <c r="E27" s="32"/>
      <c r="F27" s="32">
        <f t="shared" si="10"/>
        <v>30018</v>
      </c>
      <c r="G27" s="34">
        <f t="shared" si="11"/>
        <v>53448</v>
      </c>
      <c r="H27" s="35">
        <f t="shared" si="0"/>
        <v>113.78819172423617</v>
      </c>
      <c r="I27" s="32">
        <f t="shared" si="1"/>
        <v>-23430</v>
      </c>
      <c r="J27" s="128">
        <f t="shared" si="2"/>
        <v>-43.837000449034576</v>
      </c>
      <c r="K27" s="32">
        <f>'[1]23支'!R4</f>
        <v>150361</v>
      </c>
      <c r="L27" s="33">
        <f t="shared" si="12"/>
        <v>55.32269517898075</v>
      </c>
      <c r="M27" s="32">
        <f>'[1]22支'!R4</f>
        <v>208918</v>
      </c>
      <c r="N27" s="32">
        <f t="shared" si="3"/>
        <v>-58557</v>
      </c>
      <c r="O27" s="128">
        <f t="shared" si="4"/>
        <v>-28.02870025560268</v>
      </c>
      <c r="P27" s="129">
        <f t="shared" si="13"/>
        <v>6</v>
      </c>
      <c r="Q27" s="147">
        <f t="shared" si="14"/>
        <v>17</v>
      </c>
      <c r="R27" s="101">
        <f>'[1]23上月支'!R4</f>
        <v>120343</v>
      </c>
      <c r="S27" s="141">
        <f>'[1]22上支'!R4</f>
        <v>155470</v>
      </c>
      <c r="T27" s="142">
        <v>14041</v>
      </c>
      <c r="Y27" s="118"/>
      <c r="Z27" s="118"/>
      <c r="AB27" s="118"/>
    </row>
    <row r="28" spans="1:28" ht="19.5" customHeight="1">
      <c r="A28" s="43" t="s">
        <v>201</v>
      </c>
      <c r="B28" s="32">
        <v>1427930</v>
      </c>
      <c r="C28" s="33">
        <v>-12.4709831375787</v>
      </c>
      <c r="D28" s="32"/>
      <c r="E28" s="32"/>
      <c r="F28" s="32">
        <f t="shared" si="10"/>
        <v>122183</v>
      </c>
      <c r="G28" s="34">
        <f t="shared" si="11"/>
        <v>144790</v>
      </c>
      <c r="H28" s="35">
        <f t="shared" si="0"/>
        <v>44.56276103598007</v>
      </c>
      <c r="I28" s="32">
        <f t="shared" si="1"/>
        <v>-22607</v>
      </c>
      <c r="J28" s="128">
        <f t="shared" si="2"/>
        <v>-15.613647351336418</v>
      </c>
      <c r="K28" s="32">
        <f>'[1]23支'!I4</f>
        <v>791380</v>
      </c>
      <c r="L28" s="33">
        <f t="shared" si="12"/>
        <v>55.421484246426644</v>
      </c>
      <c r="M28" s="32">
        <f>'[1]22支'!H4+'[1]22支'!J4</f>
        <v>724596</v>
      </c>
      <c r="N28" s="32">
        <f t="shared" si="3"/>
        <v>66784</v>
      </c>
      <c r="O28" s="128">
        <f t="shared" si="4"/>
        <v>9.21672214585783</v>
      </c>
      <c r="P28" s="129">
        <f t="shared" si="13"/>
        <v>5</v>
      </c>
      <c r="Q28" s="147">
        <f t="shared" si="14"/>
        <v>4</v>
      </c>
      <c r="R28" s="149">
        <f>'[1]23上月支'!I4</f>
        <v>669197</v>
      </c>
      <c r="S28" s="150">
        <f>'[1]22上支'!H4+'[1]22上支'!J4</f>
        <v>579806</v>
      </c>
      <c r="T28" s="74">
        <v>84519</v>
      </c>
      <c r="AB28" s="118"/>
    </row>
    <row r="29" spans="1:28" ht="19.5" customHeight="1">
      <c r="A29" s="37" t="s">
        <v>202</v>
      </c>
      <c r="B29" s="32">
        <v>487151</v>
      </c>
      <c r="C29" s="33">
        <v>-1.26771867387101</v>
      </c>
      <c r="D29" s="32"/>
      <c r="E29" s="32"/>
      <c r="F29" s="32">
        <f t="shared" si="10"/>
        <v>24407</v>
      </c>
      <c r="G29" s="34">
        <f t="shared" si="11"/>
        <v>32861</v>
      </c>
      <c r="H29" s="35">
        <f t="shared" si="0"/>
        <v>40.6743515850144</v>
      </c>
      <c r="I29" s="32">
        <f t="shared" si="1"/>
        <v>-8454</v>
      </c>
      <c r="J29" s="128">
        <f t="shared" si="2"/>
        <v>-25.726545144700403</v>
      </c>
      <c r="K29" s="32">
        <f>'[1]23支'!M4</f>
        <v>154187</v>
      </c>
      <c r="L29" s="33">
        <f t="shared" si="12"/>
        <v>31.6507612629349</v>
      </c>
      <c r="M29" s="32">
        <f>'[1]22支'!M4</f>
        <v>214560</v>
      </c>
      <c r="N29" s="32">
        <f t="shared" si="3"/>
        <v>-60373</v>
      </c>
      <c r="O29" s="128">
        <f t="shared" si="4"/>
        <v>-28.13804996271439</v>
      </c>
      <c r="P29" s="129">
        <f t="shared" si="13"/>
        <v>18</v>
      </c>
      <c r="Q29" s="147">
        <f t="shared" si="14"/>
        <v>18</v>
      </c>
      <c r="R29" s="101">
        <f>'[1]23上月支'!M4</f>
        <v>129780</v>
      </c>
      <c r="S29" s="141">
        <f>'[1]22上支'!M4</f>
        <v>181699</v>
      </c>
      <c r="T29" s="74">
        <v>17350</v>
      </c>
      <c r="Y29" s="118"/>
      <c r="Z29" s="118"/>
      <c r="AB29" s="118"/>
    </row>
    <row r="30" spans="1:28" ht="19.5" customHeight="1">
      <c r="A30" s="37" t="s">
        <v>203</v>
      </c>
      <c r="B30" s="32">
        <v>1470986</v>
      </c>
      <c r="C30" s="33">
        <v>16.1154092376963</v>
      </c>
      <c r="D30" s="32"/>
      <c r="E30" s="32"/>
      <c r="F30" s="32">
        <f t="shared" si="10"/>
        <v>134617</v>
      </c>
      <c r="G30" s="34">
        <f t="shared" si="11"/>
        <v>174214</v>
      </c>
      <c r="H30" s="35">
        <f t="shared" si="0"/>
        <v>57.60900107713203</v>
      </c>
      <c r="I30" s="32">
        <f t="shared" si="1"/>
        <v>-39597</v>
      </c>
      <c r="J30" s="128">
        <f t="shared" si="2"/>
        <v>-22.728942564891454</v>
      </c>
      <c r="K30" s="32">
        <f>'[1]23支'!P4</f>
        <v>644894</v>
      </c>
      <c r="L30" s="33">
        <f t="shared" si="12"/>
        <v>43.84093390419759</v>
      </c>
      <c r="M30" s="32">
        <f>'[1]22支'!P4</f>
        <v>704028</v>
      </c>
      <c r="N30" s="32">
        <f t="shared" si="3"/>
        <v>-59134</v>
      </c>
      <c r="O30" s="128">
        <f t="shared" si="4"/>
        <v>-8.399381842767617</v>
      </c>
      <c r="P30" s="129">
        <f t="shared" si="13"/>
        <v>14</v>
      </c>
      <c r="Q30" s="147">
        <f t="shared" si="14"/>
        <v>11</v>
      </c>
      <c r="R30" s="101">
        <f>'[1]23上月支'!P4</f>
        <v>510277</v>
      </c>
      <c r="S30" s="141">
        <f>'[1]22上支'!P4</f>
        <v>529814</v>
      </c>
      <c r="T30" s="142">
        <v>85412</v>
      </c>
      <c r="W30" s="77"/>
      <c r="Y30" s="118"/>
      <c r="Z30" s="118"/>
      <c r="AB30" s="118"/>
    </row>
    <row r="31" spans="1:28" ht="19.5" customHeight="1">
      <c r="A31" s="37" t="s">
        <v>204</v>
      </c>
      <c r="B31" s="32">
        <v>397355</v>
      </c>
      <c r="C31" s="33">
        <v>-11.5288276353435</v>
      </c>
      <c r="D31" s="32"/>
      <c r="E31" s="32"/>
      <c r="F31" s="32">
        <f t="shared" si="10"/>
        <v>53150</v>
      </c>
      <c r="G31" s="34">
        <f t="shared" si="11"/>
        <v>42332</v>
      </c>
      <c r="H31" s="35">
        <f t="shared" si="0"/>
        <v>203.7489998857012</v>
      </c>
      <c r="I31" s="32">
        <f t="shared" si="1"/>
        <v>10818</v>
      </c>
      <c r="J31" s="128">
        <f t="shared" si="2"/>
        <v>25.55513559482188</v>
      </c>
      <c r="K31" s="32">
        <f>'[1]23支'!Q4</f>
        <v>179322</v>
      </c>
      <c r="L31" s="33">
        <f t="shared" si="12"/>
        <v>45.128914950107585</v>
      </c>
      <c r="M31" s="32">
        <f>'[1]22支'!Q4</f>
        <v>209432</v>
      </c>
      <c r="N31" s="32">
        <f t="shared" si="3"/>
        <v>-30110</v>
      </c>
      <c r="O31" s="128">
        <f t="shared" si="4"/>
        <v>-14.376981550097407</v>
      </c>
      <c r="P31" s="129">
        <f t="shared" si="13"/>
        <v>12</v>
      </c>
      <c r="Q31" s="147">
        <f t="shared" si="14"/>
        <v>15</v>
      </c>
      <c r="R31" s="101">
        <f>'[1]23上月支'!Q4</f>
        <v>126172</v>
      </c>
      <c r="S31" s="141">
        <f>'[1]22上支'!Q4</f>
        <v>167100</v>
      </c>
      <c r="T31" s="142">
        <v>17498</v>
      </c>
      <c r="Y31" s="118"/>
      <c r="Z31" s="118"/>
      <c r="AB31" s="118"/>
    </row>
    <row r="32" spans="1:28" ht="19.5" customHeight="1">
      <c r="A32" s="37" t="s">
        <v>205</v>
      </c>
      <c r="B32" s="32">
        <v>430485</v>
      </c>
      <c r="C32" s="33">
        <v>0.1861829014278</v>
      </c>
      <c r="D32" s="32"/>
      <c r="E32" s="32"/>
      <c r="F32" s="32">
        <f t="shared" si="10"/>
        <v>38815</v>
      </c>
      <c r="G32" s="34">
        <f t="shared" si="11"/>
        <v>55369</v>
      </c>
      <c r="H32" s="35">
        <f t="shared" si="0"/>
        <v>26.75527398602313</v>
      </c>
      <c r="I32" s="32">
        <f t="shared" si="1"/>
        <v>-16554</v>
      </c>
      <c r="J32" s="128">
        <f t="shared" si="2"/>
        <v>-29.897596127797144</v>
      </c>
      <c r="K32" s="32">
        <f>'[1]23支'!T4</f>
        <v>281187</v>
      </c>
      <c r="L32" s="33">
        <f t="shared" si="12"/>
        <v>65.31865221784732</v>
      </c>
      <c r="M32" s="32">
        <f>'[1]22支'!T4</f>
        <v>270428</v>
      </c>
      <c r="N32" s="32">
        <f t="shared" si="3"/>
        <v>10759</v>
      </c>
      <c r="O32" s="128">
        <f t="shared" si="4"/>
        <v>3.9785081426479505</v>
      </c>
      <c r="P32" s="129">
        <f t="shared" si="13"/>
        <v>2</v>
      </c>
      <c r="Q32" s="147">
        <f t="shared" si="14"/>
        <v>6</v>
      </c>
      <c r="R32" s="101">
        <f>'[1]23上月支'!T4</f>
        <v>242372</v>
      </c>
      <c r="S32" s="141">
        <f>'[1]22上支'!T4</f>
        <v>215059</v>
      </c>
      <c r="T32" s="142">
        <v>30622</v>
      </c>
      <c r="Y32" s="118"/>
      <c r="Z32" s="118"/>
      <c r="AB32" s="118"/>
    </row>
    <row r="33" spans="1:28" ht="19.5" customHeight="1">
      <c r="A33" s="37" t="s">
        <v>206</v>
      </c>
      <c r="B33" s="32">
        <v>355547</v>
      </c>
      <c r="C33" s="33">
        <v>-10.3308869889788</v>
      </c>
      <c r="D33" s="32"/>
      <c r="E33" s="32"/>
      <c r="F33" s="32">
        <f t="shared" si="10"/>
        <v>46290</v>
      </c>
      <c r="G33" s="34">
        <f t="shared" si="11"/>
        <v>36356</v>
      </c>
      <c r="H33" s="35">
        <f t="shared" si="0"/>
        <v>69.25045703839123</v>
      </c>
      <c r="I33" s="32">
        <f t="shared" si="1"/>
        <v>9934</v>
      </c>
      <c r="J33" s="128">
        <f t="shared" si="2"/>
        <v>27.324238089998897</v>
      </c>
      <c r="K33" s="32">
        <f>'[1]23支'!S4</f>
        <v>197741</v>
      </c>
      <c r="L33" s="33">
        <f t="shared" si="12"/>
        <v>55.615994509867896</v>
      </c>
      <c r="M33" s="32">
        <f>'[1]22支'!S4</f>
        <v>196156</v>
      </c>
      <c r="N33" s="32">
        <f t="shared" si="3"/>
        <v>1585</v>
      </c>
      <c r="O33" s="128">
        <f t="shared" si="4"/>
        <v>0.8080303431962316</v>
      </c>
      <c r="P33" s="129">
        <f t="shared" si="13"/>
        <v>4</v>
      </c>
      <c r="Q33" s="147">
        <f t="shared" si="14"/>
        <v>9</v>
      </c>
      <c r="R33" s="101">
        <f>'[1]23上月支'!S4</f>
        <v>151451</v>
      </c>
      <c r="S33" s="141">
        <f>'[1]22上支'!S4</f>
        <v>159800</v>
      </c>
      <c r="T33" s="142">
        <v>27350</v>
      </c>
      <c r="Y33" s="118"/>
      <c r="Z33" s="118"/>
      <c r="AB33" s="118"/>
    </row>
    <row r="34" spans="1:28" ht="19.5" customHeight="1">
      <c r="A34" s="116" t="s">
        <v>207</v>
      </c>
      <c r="B34" s="27"/>
      <c r="C34" s="27"/>
      <c r="D34" s="27"/>
      <c r="E34" s="27"/>
      <c r="F34" s="27">
        <f t="shared" si="10"/>
        <v>11486</v>
      </c>
      <c r="G34" s="29">
        <f t="shared" si="11"/>
        <v>6367</v>
      </c>
      <c r="H34" s="30">
        <f t="shared" si="0"/>
        <v>-47.48536942209217</v>
      </c>
      <c r="I34" s="27">
        <f t="shared" si="1"/>
        <v>5119</v>
      </c>
      <c r="J34" s="127">
        <f t="shared" si="2"/>
        <v>80.39893199308936</v>
      </c>
      <c r="K34" s="27">
        <f>'[1]23支'!J4</f>
        <v>85486</v>
      </c>
      <c r="L34" s="28"/>
      <c r="M34" s="27">
        <f>'[1]22支'!Y4</f>
        <v>66006</v>
      </c>
      <c r="N34" s="27">
        <f t="shared" si="3"/>
        <v>19480</v>
      </c>
      <c r="O34" s="127">
        <f t="shared" si="4"/>
        <v>29.51246856346393</v>
      </c>
      <c r="P34" s="132"/>
      <c r="Q34" s="151"/>
      <c r="R34" s="152">
        <f>'[1]23上月支'!J4</f>
        <v>74000</v>
      </c>
      <c r="S34" s="153">
        <f>'[1]22上支'!Y4</f>
        <v>59639</v>
      </c>
      <c r="T34" s="142">
        <v>21872</v>
      </c>
      <c r="AB34" s="118"/>
    </row>
    <row r="35" spans="1:18" ht="15">
      <c r="A35" s="51" t="s">
        <v>222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3"/>
    </row>
    <row r="36" spans="1:17" ht="22.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</sheetData>
  <sheetProtection/>
  <mergeCells count="28">
    <mergeCell ref="A2:S2"/>
    <mergeCell ref="N3:R3"/>
    <mergeCell ref="B4:O4"/>
    <mergeCell ref="F5:J5"/>
    <mergeCell ref="K5:O5"/>
    <mergeCell ref="I6:J6"/>
    <mergeCell ref="N6:O6"/>
    <mergeCell ref="A5:A8"/>
    <mergeCell ref="B7:B8"/>
    <mergeCell ref="C7:C8"/>
    <mergeCell ref="D5:D8"/>
    <mergeCell ref="F6:F8"/>
    <mergeCell ref="G6:G7"/>
    <mergeCell ref="H6:H8"/>
    <mergeCell ref="I7:I8"/>
    <mergeCell ref="J7:J8"/>
    <mergeCell ref="K6:K8"/>
    <mergeCell ref="L6:L8"/>
    <mergeCell ref="M6:M8"/>
    <mergeCell ref="N7:N8"/>
    <mergeCell ref="O7:O8"/>
    <mergeCell ref="P5:P8"/>
    <mergeCell ref="Q5:Q8"/>
    <mergeCell ref="R4:R8"/>
    <mergeCell ref="S4:S8"/>
    <mergeCell ref="T5:T8"/>
    <mergeCell ref="B5:C6"/>
    <mergeCell ref="A35:Q36"/>
  </mergeCells>
  <printOptions horizontalCentered="1"/>
  <pageMargins left="0.31" right="0.4" top="0.31" bottom="0.24" header="0.28" footer="0.16"/>
  <pageSetup fitToHeight="1" fitToWidth="1" horizontalDpi="600" verticalDpi="600" orientation="portrait" paperSize="9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陈哲锋</cp:lastModifiedBy>
  <cp:lastPrinted>2023-07-18T01:05:14Z</cp:lastPrinted>
  <dcterms:created xsi:type="dcterms:W3CDTF">1996-12-17T01:32:42Z</dcterms:created>
  <dcterms:modified xsi:type="dcterms:W3CDTF">2023-07-31T10:28:15Z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  <property fmtid="{D5CDD505-2E9C-101B-9397-08002B2CF9AE}" pid="4" name="KSOReadingLayo">
    <vt:bool>true</vt:bool>
  </property>
  <property fmtid="{D5CDD505-2E9C-101B-9397-08002B2CF9AE}" pid="5" name="I">
    <vt:lpwstr>1E995258DB7A453093AA2672BE647028</vt:lpwstr>
  </property>
</Properties>
</file>